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16D5C988-C803-4EE1-B099-A3E958DBD0C5}" xr6:coauthVersionLast="47" xr6:coauthVersionMax="47" xr10:uidLastSave="{00000000-0000-0000-0000-000000000000}"/>
  <bookViews>
    <workbookView xWindow="-120" yWindow="-120" windowWidth="29040" windowHeight="15840" tabRatio="741" xr2:uid="{00000000-000D-0000-FFFF-FFFF00000000}"/>
  </bookViews>
  <sheets>
    <sheet name="СВОД 2024 ГОД" sheetId="25" r:id="rId1"/>
    <sheet name="СШ №1" sheetId="2" r:id="rId2"/>
    <sheet name="СШ №2" sheetId="6" r:id="rId3"/>
    <sheet name="УЛЬГИ" sheetId="8" r:id="rId4"/>
    <sheet name="Макинская СШ" sheetId="7" r:id="rId5"/>
    <sheet name="АндыкожаСШ" sheetId="9" r:id="rId6"/>
    <sheet name="Ангал СШ" sheetId="10" r:id="rId7"/>
    <sheet name="Тасшалк СШ" sheetId="11" r:id="rId8"/>
    <sheet name="Саулинская СШ" sheetId="12" r:id="rId9"/>
    <sheet name="Кудку агашСШ" sheetId="32" r:id="rId10"/>
    <sheet name="Енбекшильдерская СШ" sheetId="17" r:id="rId11"/>
    <sheet name="Буландинская СШ" sheetId="18" r:id="rId12"/>
    <sheet name="Когамская СШ" sheetId="19" r:id="rId13"/>
    <sheet name="Бирсуатская СШ" sheetId="20" r:id="rId14"/>
    <sheet name="Кенащинская СШ" sheetId="21" r:id="rId15"/>
    <sheet name="Мамайская ОШ" sheetId="22" r:id="rId16"/>
    <sheet name="Заураловская ОШ" sheetId="26" r:id="rId17"/>
    <sheet name="Макпальская ОШ" sheetId="23" r:id="rId18"/>
    <sheet name="Баймурзинская ОШ" sheetId="24" r:id="rId19"/>
    <sheet name="Советская ОШ" sheetId="27" r:id="rId20"/>
    <sheet name="Заозерновская ОШ" sheetId="28" r:id="rId21"/>
    <sheet name="Кызыл-Уюмская ОШ" sheetId="45" r:id="rId22"/>
    <sheet name="Яблоновская ОШ" sheetId="29" r:id="rId23"/>
    <sheet name="Алгинская ОШ" sheetId="30" r:id="rId24"/>
    <sheet name="Краснофлотская ОШ" sheetId="31" r:id="rId25"/>
    <sheet name="Каратальская НШ" sheetId="33" r:id="rId26"/>
    <sheet name="Джукейская НШ" sheetId="34" r:id="rId27"/>
    <sheet name="Трудовая НШ" sheetId="46" r:id="rId28"/>
    <sheet name="УПК" sheetId="50" r:id="rId29"/>
    <sheet name="УПК 23Г" sheetId="51" r:id="rId3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1" l="1"/>
  <c r="D19" i="31" s="1"/>
  <c r="E19" i="31" s="1"/>
  <c r="C25" i="31"/>
  <c r="D33" i="46"/>
  <c r="D30" i="46"/>
  <c r="D26" i="46"/>
  <c r="D23" i="46"/>
  <c r="D20" i="46"/>
  <c r="D17" i="46"/>
  <c r="D33" i="34"/>
  <c r="D30" i="34"/>
  <c r="D26" i="34"/>
  <c r="D23" i="34"/>
  <c r="D20" i="34"/>
  <c r="D17" i="34"/>
  <c r="D33" i="33"/>
  <c r="D30" i="33"/>
  <c r="D26" i="33"/>
  <c r="D23" i="33"/>
  <c r="D20" i="33"/>
  <c r="D33" i="31"/>
  <c r="D30" i="31"/>
  <c r="D26" i="31"/>
  <c r="D23" i="31"/>
  <c r="D20" i="31"/>
  <c r="D17" i="31"/>
  <c r="D30" i="30"/>
  <c r="D33" i="30"/>
  <c r="D26" i="30"/>
  <c r="D23" i="30"/>
  <c r="D20" i="30"/>
  <c r="D17" i="30"/>
  <c r="D33" i="45"/>
  <c r="D30" i="45"/>
  <c r="D26" i="45"/>
  <c r="D23" i="45"/>
  <c r="D20" i="45"/>
  <c r="D17" i="45"/>
  <c r="E32" i="28"/>
  <c r="D33" i="28"/>
  <c r="D30" i="28"/>
  <c r="D26" i="28"/>
  <c r="D23" i="28"/>
  <c r="D20" i="28"/>
  <c r="D17" i="28"/>
  <c r="E32" i="24"/>
  <c r="D33" i="24"/>
  <c r="D30" i="24"/>
  <c r="D26" i="24"/>
  <c r="D23" i="24"/>
  <c r="D20" i="24"/>
  <c r="D17" i="24"/>
  <c r="D33" i="23"/>
  <c r="D30" i="23"/>
  <c r="D26" i="23"/>
  <c r="D23" i="23"/>
  <c r="D20" i="23"/>
  <c r="D17" i="23"/>
  <c r="D33" i="26"/>
  <c r="D30" i="26"/>
  <c r="D26" i="26"/>
  <c r="D23" i="26"/>
  <c r="D20" i="26"/>
  <c r="D17" i="26"/>
  <c r="D33" i="22"/>
  <c r="D30" i="22"/>
  <c r="D26" i="22"/>
  <c r="D23" i="22"/>
  <c r="D20" i="22"/>
  <c r="D17" i="22"/>
  <c r="D33" i="21"/>
  <c r="D32" i="21"/>
  <c r="E32" i="21" s="1"/>
  <c r="D30" i="21"/>
  <c r="D26" i="21"/>
  <c r="D23" i="21"/>
  <c r="D20" i="21"/>
  <c r="D17" i="21"/>
  <c r="D33" i="20"/>
  <c r="D30" i="20"/>
  <c r="D26" i="20"/>
  <c r="D23" i="20"/>
  <c r="D20" i="20"/>
  <c r="D17" i="20"/>
  <c r="D33" i="19"/>
  <c r="D30" i="19"/>
  <c r="D26" i="19"/>
  <c r="D23" i="19"/>
  <c r="D20" i="19"/>
  <c r="D17" i="19"/>
  <c r="D30" i="18"/>
  <c r="D33" i="18"/>
  <c r="D17" i="18"/>
  <c r="D26" i="18"/>
  <c r="D23" i="18"/>
  <c r="D20" i="18"/>
  <c r="D33" i="17" l="1"/>
  <c r="D30" i="17"/>
  <c r="D26" i="17"/>
  <c r="D23" i="17"/>
  <c r="D20" i="17"/>
  <c r="D17" i="17"/>
  <c r="D33" i="32"/>
  <c r="D30" i="32"/>
  <c r="D26" i="32"/>
  <c r="D23" i="32"/>
  <c r="D20" i="32"/>
  <c r="D17" i="32"/>
  <c r="D33" i="12"/>
  <c r="D30" i="12"/>
  <c r="D26" i="12"/>
  <c r="D23" i="12"/>
  <c r="D20" i="12"/>
  <c r="D17" i="12"/>
  <c r="D33" i="11"/>
  <c r="D30" i="11"/>
  <c r="D26" i="11"/>
  <c r="D23" i="11"/>
  <c r="D20" i="11"/>
  <c r="D17" i="11"/>
  <c r="D33" i="10"/>
  <c r="D30" i="10"/>
  <c r="D26" i="10"/>
  <c r="D23" i="10"/>
  <c r="D20" i="10"/>
  <c r="D17" i="10"/>
  <c r="D33" i="9"/>
  <c r="D30" i="9"/>
  <c r="D26" i="9"/>
  <c r="D23" i="9"/>
  <c r="D20" i="9"/>
  <c r="D17" i="9"/>
  <c r="D33" i="7"/>
  <c r="D30" i="7"/>
  <c r="D26" i="7"/>
  <c r="D23" i="7"/>
  <c r="D20" i="7"/>
  <c r="D17" i="7"/>
  <c r="D33" i="8"/>
  <c r="D30" i="8"/>
  <c r="D26" i="8"/>
  <c r="D23" i="8"/>
  <c r="D20" i="8"/>
  <c r="D17" i="8"/>
  <c r="F13" i="25" l="1"/>
  <c r="C11" i="25" l="1"/>
  <c r="F12" i="25"/>
  <c r="C14" i="25"/>
  <c r="F14" i="25"/>
  <c r="C16" i="25"/>
  <c r="F16" i="25"/>
  <c r="C17" i="25"/>
  <c r="F17" i="25"/>
  <c r="C18" i="25"/>
  <c r="C20" i="25"/>
  <c r="F20" i="25"/>
  <c r="C21" i="25"/>
  <c r="F21" i="25"/>
  <c r="C23" i="25"/>
  <c r="F23" i="25"/>
  <c r="C24" i="25"/>
  <c r="F24" i="25"/>
  <c r="C26" i="25"/>
  <c r="F26" i="25"/>
  <c r="C27" i="25"/>
  <c r="F27" i="25"/>
  <c r="C30" i="25"/>
  <c r="C31" i="25"/>
  <c r="C32" i="25"/>
  <c r="C33" i="25"/>
  <c r="F25" i="25" l="1"/>
  <c r="F28" i="25"/>
  <c r="F22" i="25"/>
  <c r="C25" i="25"/>
  <c r="D25" i="25" s="1"/>
  <c r="E25" i="25" s="1"/>
  <c r="C19" i="25"/>
  <c r="D19" i="25" s="1"/>
  <c r="E19" i="25" s="1"/>
  <c r="C28" i="25"/>
  <c r="D28" i="25" s="1"/>
  <c r="E28" i="25" s="1"/>
  <c r="C22" i="25"/>
  <c r="D22" i="25" s="1"/>
  <c r="E22" i="25" s="1"/>
  <c r="C19" i="46"/>
  <c r="D19" i="46" s="1"/>
  <c r="E19" i="46" s="1"/>
  <c r="E17" i="46"/>
  <c r="D33" i="51" l="1"/>
  <c r="D31" i="51"/>
  <c r="D30" i="51"/>
  <c r="E30" i="51" s="1"/>
  <c r="D26" i="51"/>
  <c r="D23" i="51"/>
  <c r="D20" i="51"/>
  <c r="E20" i="51" s="1"/>
  <c r="E33" i="51"/>
  <c r="E32" i="51"/>
  <c r="E31" i="51"/>
  <c r="C28" i="51"/>
  <c r="D28" i="51" s="1"/>
  <c r="E28" i="51" s="1"/>
  <c r="D27" i="51"/>
  <c r="E27" i="51" s="1"/>
  <c r="E26" i="51"/>
  <c r="C25" i="51"/>
  <c r="D25" i="51" s="1"/>
  <c r="E25" i="51" s="1"/>
  <c r="D24" i="51"/>
  <c r="E24" i="51" s="1"/>
  <c r="E23" i="51"/>
  <c r="C22" i="51"/>
  <c r="D22" i="51" s="1"/>
  <c r="E22" i="51" s="1"/>
  <c r="D21" i="51"/>
  <c r="E21" i="51" s="1"/>
  <c r="C19" i="51"/>
  <c r="D19" i="51" s="1"/>
  <c r="E19" i="51" s="1"/>
  <c r="F18" i="51"/>
  <c r="D18" i="51"/>
  <c r="E18" i="51" s="1"/>
  <c r="E17" i="51"/>
  <c r="D16" i="51"/>
  <c r="E16" i="51" s="1"/>
  <c r="C15" i="51"/>
  <c r="C29" i="51" s="1"/>
  <c r="D14" i="51"/>
  <c r="E14" i="51" s="1"/>
  <c r="E11" i="51"/>
  <c r="D11" i="51"/>
  <c r="D15" i="51" l="1"/>
  <c r="E15" i="51"/>
  <c r="C34" i="51"/>
  <c r="C13" i="51"/>
  <c r="C12" i="51" s="1"/>
  <c r="E29" i="51" l="1"/>
  <c r="E13" i="51" s="1"/>
  <c r="E12" i="51" s="1"/>
  <c r="D29" i="51"/>
  <c r="D13" i="51" s="1"/>
  <c r="D12" i="51" s="1"/>
  <c r="D33" i="50" l="1"/>
  <c r="E33" i="50" s="1"/>
  <c r="E32" i="50"/>
  <c r="D31" i="50"/>
  <c r="E31" i="50" s="1"/>
  <c r="D30" i="50"/>
  <c r="E30" i="50" s="1"/>
  <c r="C28" i="50"/>
  <c r="D28" i="50" s="1"/>
  <c r="E28" i="50" s="1"/>
  <c r="D27" i="50"/>
  <c r="E27" i="50" s="1"/>
  <c r="D26" i="50"/>
  <c r="E26" i="50" s="1"/>
  <c r="D25" i="50"/>
  <c r="E25" i="50" s="1"/>
  <c r="C25" i="50"/>
  <c r="D24" i="50"/>
  <c r="E24" i="50" s="1"/>
  <c r="E23" i="50"/>
  <c r="D23" i="50"/>
  <c r="C22" i="50"/>
  <c r="D22" i="50" s="1"/>
  <c r="E22" i="50" s="1"/>
  <c r="D21" i="50"/>
  <c r="E21" i="50" s="1"/>
  <c r="D20" i="50"/>
  <c r="E20" i="50" s="1"/>
  <c r="C19" i="50"/>
  <c r="D19" i="50" s="1"/>
  <c r="E19" i="50" s="1"/>
  <c r="F18" i="50"/>
  <c r="D18" i="50"/>
  <c r="E18" i="50" s="1"/>
  <c r="D17" i="50"/>
  <c r="E17" i="50" s="1"/>
  <c r="D16" i="50"/>
  <c r="E16" i="50" s="1"/>
  <c r="C15" i="50"/>
  <c r="C29" i="50" s="1"/>
  <c r="D14" i="50"/>
  <c r="E14" i="50" s="1"/>
  <c r="D11" i="50"/>
  <c r="E11" i="50" s="1"/>
  <c r="D15" i="50" l="1"/>
  <c r="D29" i="50" s="1"/>
  <c r="D13" i="50" s="1"/>
  <c r="D12" i="50" s="1"/>
  <c r="E15" i="50"/>
  <c r="E29" i="50" s="1"/>
  <c r="E13" i="50" s="1"/>
  <c r="E12" i="50" s="1"/>
  <c r="C34" i="50"/>
  <c r="C13" i="50"/>
  <c r="C12" i="50" s="1"/>
  <c r="F18" i="46" l="1"/>
  <c r="F18" i="34"/>
  <c r="F18" i="33"/>
  <c r="E23" i="46"/>
  <c r="E23" i="34"/>
  <c r="E17" i="34"/>
  <c r="E23" i="33"/>
  <c r="E20" i="28"/>
  <c r="E23" i="20"/>
  <c r="E20" i="12"/>
  <c r="C22" i="10" l="1"/>
  <c r="F18" i="8"/>
  <c r="F18" i="7"/>
  <c r="F18" i="9"/>
  <c r="F18" i="10"/>
  <c r="F18" i="11"/>
  <c r="F18" i="32"/>
  <c r="F18" i="12"/>
  <c r="F18" i="17"/>
  <c r="F18" i="18"/>
  <c r="F18" i="19"/>
  <c r="F18" i="20"/>
  <c r="F18" i="21"/>
  <c r="F18" i="22"/>
  <c r="F18" i="26"/>
  <c r="F18" i="23"/>
  <c r="F18" i="24"/>
  <c r="F18" i="27"/>
  <c r="F18" i="28"/>
  <c r="F18" i="45"/>
  <c r="F18" i="30"/>
  <c r="F18" i="31"/>
  <c r="C15" i="33"/>
  <c r="C29" i="33" s="1"/>
  <c r="C25" i="33"/>
  <c r="D25" i="33" s="1"/>
  <c r="E25" i="33" s="1"/>
  <c r="C15" i="34"/>
  <c r="C29" i="34" s="1"/>
  <c r="C19" i="34"/>
  <c r="D19" i="34" s="1"/>
  <c r="E19" i="34" s="1"/>
  <c r="D18" i="34"/>
  <c r="C25" i="34"/>
  <c r="D25" i="34" s="1"/>
  <c r="E25" i="34" s="1"/>
  <c r="D24" i="34"/>
  <c r="C15" i="46"/>
  <c r="C29" i="46" s="1"/>
  <c r="C25" i="46"/>
  <c r="F18" i="25" l="1"/>
  <c r="F19" i="25" s="1"/>
  <c r="E18" i="34"/>
  <c r="E24" i="34"/>
  <c r="D11" i="31"/>
  <c r="E11" i="31" s="1"/>
  <c r="D11" i="33"/>
  <c r="E11" i="33" s="1"/>
  <c r="D11" i="34"/>
  <c r="E11" i="34" s="1"/>
  <c r="D11" i="46"/>
  <c r="E11" i="46" s="1"/>
  <c r="G33" i="25" l="1"/>
  <c r="G32" i="25"/>
  <c r="G31" i="25"/>
  <c r="G30" i="25"/>
  <c r="F34" i="25"/>
  <c r="D32" i="17"/>
  <c r="E33" i="19" l="1"/>
  <c r="E33" i="10"/>
  <c r="D24" i="21"/>
  <c r="D24" i="30"/>
  <c r="E24" i="30" s="1"/>
  <c r="E24" i="21" l="1"/>
  <c r="D32" i="10" l="1"/>
  <c r="E33" i="31" l="1"/>
  <c r="E30" i="31"/>
  <c r="E33" i="18" l="1"/>
  <c r="E30" i="18"/>
  <c r="C28" i="18"/>
  <c r="D28" i="18" s="1"/>
  <c r="E28" i="18" s="1"/>
  <c r="D27" i="18"/>
  <c r="E27" i="18" s="1"/>
  <c r="E26" i="18"/>
  <c r="C25" i="18"/>
  <c r="D25" i="18" s="1"/>
  <c r="E25" i="18" s="1"/>
  <c r="D24" i="18"/>
  <c r="E24" i="18" s="1"/>
  <c r="E23" i="18"/>
  <c r="C22" i="18"/>
  <c r="D22" i="18" s="1"/>
  <c r="E22" i="18" s="1"/>
  <c r="D21" i="18"/>
  <c r="E21" i="18" s="1"/>
  <c r="E20" i="18"/>
  <c r="C19" i="18"/>
  <c r="D19" i="18" s="1"/>
  <c r="E19" i="18" s="1"/>
  <c r="D18" i="18"/>
  <c r="E18" i="18" s="1"/>
  <c r="E17" i="18"/>
  <c r="D16" i="18"/>
  <c r="E16" i="18" s="1"/>
  <c r="C15" i="18"/>
  <c r="D14" i="18"/>
  <c r="E14" i="18" s="1"/>
  <c r="D11" i="18"/>
  <c r="E11" i="18" s="1"/>
  <c r="E23" i="30"/>
  <c r="D29" i="6"/>
  <c r="E29" i="6" s="1"/>
  <c r="D30" i="6"/>
  <c r="E30" i="6" s="1"/>
  <c r="D31" i="6"/>
  <c r="D32" i="6"/>
  <c r="C25" i="32"/>
  <c r="D25" i="32" s="1"/>
  <c r="E25" i="32" s="1"/>
  <c r="C19" i="32"/>
  <c r="E26" i="21"/>
  <c r="E23" i="21"/>
  <c r="E20" i="21"/>
  <c r="E33" i="21"/>
  <c r="E17" i="21"/>
  <c r="E30" i="21"/>
  <c r="E17" i="22"/>
  <c r="E20" i="22"/>
  <c r="E26" i="22"/>
  <c r="E33" i="22"/>
  <c r="E30" i="22"/>
  <c r="E33" i="26"/>
  <c r="E26" i="26"/>
  <c r="E23" i="26"/>
  <c r="E20" i="26"/>
  <c r="E30" i="26"/>
  <c r="E33" i="23"/>
  <c r="E26" i="23"/>
  <c r="E23" i="23"/>
  <c r="E20" i="23"/>
  <c r="E17" i="23"/>
  <c r="E30" i="23"/>
  <c r="E33" i="24"/>
  <c r="E30" i="24"/>
  <c r="E26" i="24"/>
  <c r="E23" i="24"/>
  <c r="E20" i="24"/>
  <c r="E17" i="24"/>
  <c r="E33" i="30"/>
  <c r="E30" i="30"/>
  <c r="E20" i="30"/>
  <c r="E33" i="28"/>
  <c r="E30" i="28"/>
  <c r="E26" i="28"/>
  <c r="C25" i="28"/>
  <c r="E17" i="28"/>
  <c r="E33" i="45"/>
  <c r="E30" i="45"/>
  <c r="E26" i="45"/>
  <c r="E23" i="45"/>
  <c r="E20" i="45"/>
  <c r="E17" i="45"/>
  <c r="C29" i="18" l="1"/>
  <c r="C34" i="18" s="1"/>
  <c r="D15" i="8"/>
  <c r="D29" i="8" s="1"/>
  <c r="D15" i="7"/>
  <c r="D29" i="7" s="1"/>
  <c r="D15" i="9"/>
  <c r="D29" i="9" s="1"/>
  <c r="D15" i="10"/>
  <c r="D29" i="10" s="1"/>
  <c r="D15" i="32"/>
  <c r="D29" i="32" s="1"/>
  <c r="D15" i="17"/>
  <c r="D29" i="17" s="1"/>
  <c r="E15" i="18"/>
  <c r="E29" i="18" s="1"/>
  <c r="D15" i="19"/>
  <c r="D29" i="19" s="1"/>
  <c r="E13" i="18"/>
  <c r="E12" i="18" s="1"/>
  <c r="D15" i="18"/>
  <c r="D29" i="18" s="1"/>
  <c r="D15" i="21"/>
  <c r="D29" i="21" s="1"/>
  <c r="D15" i="26"/>
  <c r="D29" i="26" s="1"/>
  <c r="D15" i="23"/>
  <c r="D29" i="23" s="1"/>
  <c r="D15" i="24"/>
  <c r="D29" i="24" s="1"/>
  <c r="E26" i="30"/>
  <c r="E17" i="30"/>
  <c r="D15" i="11"/>
  <c r="D29" i="11" s="1"/>
  <c r="E15" i="21"/>
  <c r="E29" i="21" s="1"/>
  <c r="E17" i="26"/>
  <c r="E15" i="26" s="1"/>
  <c r="E29" i="26" s="1"/>
  <c r="E15" i="23"/>
  <c r="E29" i="23" s="1"/>
  <c r="E15" i="24"/>
  <c r="E29" i="24" s="1"/>
  <c r="E15" i="45"/>
  <c r="E29" i="45" s="1"/>
  <c r="D15" i="45"/>
  <c r="D29" i="45" s="1"/>
  <c r="D18" i="30"/>
  <c r="E18" i="30" s="1"/>
  <c r="E23" i="31"/>
  <c r="E26" i="31"/>
  <c r="E33" i="33"/>
  <c r="E30" i="33"/>
  <c r="D15" i="33"/>
  <c r="D29" i="33" s="1"/>
  <c r="E30" i="34"/>
  <c r="E33" i="34"/>
  <c r="D15" i="34"/>
  <c r="D29" i="34" s="1"/>
  <c r="E30" i="46"/>
  <c r="D15" i="46"/>
  <c r="D29" i="46" s="1"/>
  <c r="E31" i="46"/>
  <c r="E20" i="46"/>
  <c r="E15" i="30" l="1"/>
  <c r="E29" i="30" s="1"/>
  <c r="C13" i="18"/>
  <c r="C12" i="18" s="1"/>
  <c r="D13" i="7"/>
  <c r="D13" i="10"/>
  <c r="E13" i="21"/>
  <c r="D13" i="21"/>
  <c r="D13" i="18"/>
  <c r="D12" i="18" s="1"/>
  <c r="E20" i="31"/>
  <c r="E17" i="31"/>
  <c r="E26" i="33"/>
  <c r="E20" i="33"/>
  <c r="E26" i="34"/>
  <c r="E15" i="33" l="1"/>
  <c r="E29" i="33" s="1"/>
  <c r="E31" i="7"/>
  <c r="D29" i="2" l="1"/>
  <c r="E29" i="2" s="1"/>
  <c r="C15" i="7"/>
  <c r="C15" i="6"/>
  <c r="C15" i="32"/>
  <c r="C29" i="32" l="1"/>
  <c r="C34" i="32" s="1"/>
  <c r="C29" i="7"/>
  <c r="C34" i="7" s="1"/>
  <c r="C13" i="32"/>
  <c r="D11" i="32"/>
  <c r="D11" i="2"/>
  <c r="E11" i="2" s="1"/>
  <c r="D11" i="22"/>
  <c r="E11" i="22" s="1"/>
  <c r="D11" i="26"/>
  <c r="E11" i="26" s="1"/>
  <c r="D11" i="23"/>
  <c r="D11" i="24"/>
  <c r="E11" i="24" s="1"/>
  <c r="D11" i="28"/>
  <c r="E11" i="28" s="1"/>
  <c r="D11" i="45"/>
  <c r="E11" i="45" s="1"/>
  <c r="D11" i="30"/>
  <c r="E11" i="30" s="1"/>
  <c r="C13" i="7" l="1"/>
  <c r="E11" i="32"/>
  <c r="E11" i="23"/>
  <c r="G16" i="25"/>
  <c r="D14" i="46"/>
  <c r="D16" i="46"/>
  <c r="D18" i="46"/>
  <c r="E18" i="46" s="1"/>
  <c r="D21" i="46"/>
  <c r="D24" i="46"/>
  <c r="E24" i="46" s="1"/>
  <c r="D25" i="46"/>
  <c r="E25" i="46" s="1"/>
  <c r="D27" i="46"/>
  <c r="E32" i="46"/>
  <c r="E33" i="46"/>
  <c r="C34" i="46"/>
  <c r="D14" i="34"/>
  <c r="D16" i="34"/>
  <c r="D21" i="34"/>
  <c r="D27" i="34"/>
  <c r="D31" i="34"/>
  <c r="D32" i="34"/>
  <c r="E32" i="34" s="1"/>
  <c r="C34" i="34"/>
  <c r="D14" i="33"/>
  <c r="E14" i="33" s="1"/>
  <c r="D16" i="33"/>
  <c r="E16" i="33" s="1"/>
  <c r="D17" i="33"/>
  <c r="E17" i="33" s="1"/>
  <c r="D18" i="33"/>
  <c r="E18" i="33" s="1"/>
  <c r="D19" i="33"/>
  <c r="E19" i="33" s="1"/>
  <c r="D21" i="33"/>
  <c r="D24" i="33"/>
  <c r="E24" i="33" s="1"/>
  <c r="D27" i="33"/>
  <c r="D32" i="33"/>
  <c r="E32" i="33" s="1"/>
  <c r="E13" i="33" s="1"/>
  <c r="E12" i="33" s="1"/>
  <c r="C34" i="33"/>
  <c r="E16" i="32"/>
  <c r="D14" i="32"/>
  <c r="E14" i="32" s="1"/>
  <c r="D16" i="32"/>
  <c r="E17" i="32"/>
  <c r="D18" i="32"/>
  <c r="E20" i="32"/>
  <c r="D21" i="32"/>
  <c r="E21" i="32" s="1"/>
  <c r="D24" i="32"/>
  <c r="E24" i="32" s="1"/>
  <c r="E26" i="32"/>
  <c r="D27" i="32"/>
  <c r="E27" i="32" s="1"/>
  <c r="E30" i="32"/>
  <c r="D32" i="32"/>
  <c r="E33" i="32"/>
  <c r="D14" i="31"/>
  <c r="D16" i="31"/>
  <c r="D18" i="31"/>
  <c r="D21" i="31"/>
  <c r="D24" i="31"/>
  <c r="E24" i="31" s="1"/>
  <c r="D27" i="31"/>
  <c r="D31" i="31"/>
  <c r="E31" i="31" s="1"/>
  <c r="E32" i="31"/>
  <c r="C15" i="31"/>
  <c r="D14" i="30"/>
  <c r="D16" i="30"/>
  <c r="D21" i="30"/>
  <c r="E21" i="30" s="1"/>
  <c r="D15" i="30"/>
  <c r="D29" i="30" s="1"/>
  <c r="D27" i="30"/>
  <c r="C15" i="30"/>
  <c r="D14" i="45"/>
  <c r="E14" i="45" s="1"/>
  <c r="D16" i="45"/>
  <c r="E16" i="45" s="1"/>
  <c r="D18" i="45"/>
  <c r="E18" i="45" s="1"/>
  <c r="D21" i="45"/>
  <c r="E21" i="45" s="1"/>
  <c r="D24" i="45"/>
  <c r="E24" i="45" s="1"/>
  <c r="D27" i="45"/>
  <c r="E27" i="45" s="1"/>
  <c r="C15" i="45"/>
  <c r="C15" i="28"/>
  <c r="C34" i="27"/>
  <c r="C15" i="24"/>
  <c r="C15" i="23"/>
  <c r="D14" i="23"/>
  <c r="E14" i="23" s="1"/>
  <c r="D16" i="23"/>
  <c r="E16" i="23" s="1"/>
  <c r="D18" i="23"/>
  <c r="E18" i="23" s="1"/>
  <c r="D21" i="23"/>
  <c r="E21" i="23" s="1"/>
  <c r="D24" i="23"/>
  <c r="E24" i="23" s="1"/>
  <c r="D27" i="23"/>
  <c r="E27" i="23" s="1"/>
  <c r="D32" i="23"/>
  <c r="D13" i="33" l="1"/>
  <c r="D12" i="33" s="1"/>
  <c r="E31" i="34"/>
  <c r="C29" i="31"/>
  <c r="C34" i="31" s="1"/>
  <c r="C29" i="30"/>
  <c r="C34" i="30" s="1"/>
  <c r="C29" i="45"/>
  <c r="C34" i="45" s="1"/>
  <c r="C29" i="28"/>
  <c r="C34" i="28" s="1"/>
  <c r="C29" i="24"/>
  <c r="C34" i="24" s="1"/>
  <c r="C29" i="23"/>
  <c r="C34" i="23" s="1"/>
  <c r="E18" i="32"/>
  <c r="D19" i="32"/>
  <c r="E19" i="32" s="1"/>
  <c r="E27" i="31"/>
  <c r="E18" i="31"/>
  <c r="E32" i="32"/>
  <c r="D13" i="32"/>
  <c r="D12" i="32" s="1"/>
  <c r="E32" i="23"/>
  <c r="E13" i="23" s="1"/>
  <c r="E12" i="23" s="1"/>
  <c r="D13" i="23"/>
  <c r="D12" i="23" s="1"/>
  <c r="D13" i="30"/>
  <c r="D12" i="30" s="1"/>
  <c r="E13" i="30"/>
  <c r="E12" i="30" s="1"/>
  <c r="E27" i="30"/>
  <c r="E21" i="33"/>
  <c r="E27" i="33"/>
  <c r="E21" i="34"/>
  <c r="E21" i="31"/>
  <c r="E27" i="34"/>
  <c r="E13" i="45"/>
  <c r="E12" i="45" s="1"/>
  <c r="D13" i="45"/>
  <c r="D12" i="45" s="1"/>
  <c r="C13" i="45"/>
  <c r="D15" i="31"/>
  <c r="D29" i="31" s="1"/>
  <c r="C13" i="34"/>
  <c r="E20" i="34"/>
  <c r="D13" i="46"/>
  <c r="D12" i="46" s="1"/>
  <c r="E21" i="46"/>
  <c r="C13" i="33"/>
  <c r="C13" i="23"/>
  <c r="C13" i="24"/>
  <c r="E26" i="46"/>
  <c r="E15" i="46" s="1"/>
  <c r="E29" i="46" s="1"/>
  <c r="E23" i="32"/>
  <c r="E15" i="32" s="1"/>
  <c r="E29" i="32" s="1"/>
  <c r="E27" i="46"/>
  <c r="D14" i="26"/>
  <c r="E14" i="26" s="1"/>
  <c r="D16" i="26"/>
  <c r="E16" i="26" s="1"/>
  <c r="D18" i="26"/>
  <c r="E18" i="26" s="1"/>
  <c r="D21" i="26"/>
  <c r="E21" i="26" s="1"/>
  <c r="D24" i="26"/>
  <c r="E24" i="26" s="1"/>
  <c r="D27" i="26"/>
  <c r="E27" i="26" s="1"/>
  <c r="C15" i="26"/>
  <c r="C19" i="26"/>
  <c r="D19" i="26" s="1"/>
  <c r="E19" i="26" s="1"/>
  <c r="C15" i="22"/>
  <c r="C15" i="21"/>
  <c r="D14" i="21"/>
  <c r="D16" i="21"/>
  <c r="D18" i="21"/>
  <c r="D21" i="21"/>
  <c r="E21" i="21" s="1"/>
  <c r="D27" i="21"/>
  <c r="E27" i="21" s="1"/>
  <c r="D11" i="21"/>
  <c r="D11" i="20"/>
  <c r="E11" i="20" s="1"/>
  <c r="C15" i="20"/>
  <c r="D14" i="19"/>
  <c r="E14" i="19" s="1"/>
  <c r="D16" i="19"/>
  <c r="E16" i="19" s="1"/>
  <c r="E17" i="19"/>
  <c r="D18" i="19"/>
  <c r="E18" i="19" s="1"/>
  <c r="E20" i="19"/>
  <c r="D21" i="19"/>
  <c r="E21" i="19" s="1"/>
  <c r="E23" i="19"/>
  <c r="D24" i="19"/>
  <c r="E24" i="19" s="1"/>
  <c r="E26" i="19"/>
  <c r="D27" i="19"/>
  <c r="E27" i="19" s="1"/>
  <c r="E30" i="19"/>
  <c r="D32" i="19"/>
  <c r="E32" i="19" s="1"/>
  <c r="D11" i="19"/>
  <c r="E11" i="19" s="1"/>
  <c r="C15" i="19"/>
  <c r="D14" i="17"/>
  <c r="E14" i="17" s="1"/>
  <c r="D16" i="17"/>
  <c r="E16" i="17" s="1"/>
  <c r="E17" i="17"/>
  <c r="D18" i="17"/>
  <c r="E18" i="17" s="1"/>
  <c r="E20" i="17"/>
  <c r="D21" i="17"/>
  <c r="E21" i="17" s="1"/>
  <c r="E23" i="17"/>
  <c r="D24" i="17"/>
  <c r="E24" i="17" s="1"/>
  <c r="E26" i="17"/>
  <c r="E15" i="17" s="1"/>
  <c r="E29" i="17" s="1"/>
  <c r="D27" i="17"/>
  <c r="E27" i="17" s="1"/>
  <c r="E30" i="17"/>
  <c r="E33" i="17"/>
  <c r="D11" i="17"/>
  <c r="C15" i="17"/>
  <c r="D14" i="12"/>
  <c r="E14" i="12" s="1"/>
  <c r="D16" i="12"/>
  <c r="E16" i="12" s="1"/>
  <c r="E17" i="12"/>
  <c r="D18" i="12"/>
  <c r="E18" i="12" s="1"/>
  <c r="D21" i="12"/>
  <c r="E21" i="12" s="1"/>
  <c r="E23" i="12"/>
  <c r="D24" i="12"/>
  <c r="E24" i="12" s="1"/>
  <c r="E26" i="12"/>
  <c r="D27" i="12"/>
  <c r="E27" i="12" s="1"/>
  <c r="E30" i="12"/>
  <c r="E33" i="12"/>
  <c r="D11" i="12"/>
  <c r="E11" i="12" s="1"/>
  <c r="C15" i="12"/>
  <c r="C15" i="11"/>
  <c r="D14" i="11"/>
  <c r="E14" i="11" s="1"/>
  <c r="D16" i="11"/>
  <c r="E16" i="11" s="1"/>
  <c r="E17" i="11"/>
  <c r="D18" i="11"/>
  <c r="E18" i="11" s="1"/>
  <c r="D21" i="11"/>
  <c r="E21" i="11" s="1"/>
  <c r="E23" i="11"/>
  <c r="D24" i="11"/>
  <c r="E24" i="11" s="1"/>
  <c r="E26" i="11"/>
  <c r="D27" i="11"/>
  <c r="E27" i="11" s="1"/>
  <c r="E30" i="11"/>
  <c r="D13" i="11"/>
  <c r="E33" i="11"/>
  <c r="D11" i="11"/>
  <c r="D14" i="10"/>
  <c r="E14" i="10" s="1"/>
  <c r="D16" i="10"/>
  <c r="E16" i="10" s="1"/>
  <c r="D18" i="10"/>
  <c r="E18" i="10" s="1"/>
  <c r="D21" i="10"/>
  <c r="E21" i="10" s="1"/>
  <c r="E23" i="10"/>
  <c r="D24" i="10"/>
  <c r="E24" i="10" s="1"/>
  <c r="E26" i="10"/>
  <c r="D27" i="10"/>
  <c r="E27" i="10" s="1"/>
  <c r="E30" i="10"/>
  <c r="D11" i="10"/>
  <c r="E17" i="10"/>
  <c r="D14" i="9"/>
  <c r="E14" i="9" s="1"/>
  <c r="D16" i="9"/>
  <c r="E16" i="9" s="1"/>
  <c r="E17" i="9"/>
  <c r="D18" i="9"/>
  <c r="E18" i="9" s="1"/>
  <c r="D21" i="9"/>
  <c r="E21" i="9" s="1"/>
  <c r="E23" i="9"/>
  <c r="D24" i="9"/>
  <c r="E24" i="9" s="1"/>
  <c r="E26" i="9"/>
  <c r="D27" i="9"/>
  <c r="E27" i="9" s="1"/>
  <c r="E30" i="9"/>
  <c r="E33" i="9"/>
  <c r="D11" i="9"/>
  <c r="E11" i="9" s="1"/>
  <c r="C25" i="9"/>
  <c r="D25" i="9" s="1"/>
  <c r="E25" i="9" s="1"/>
  <c r="C28" i="9"/>
  <c r="D28" i="9" s="1"/>
  <c r="E28" i="9" s="1"/>
  <c r="D11" i="8"/>
  <c r="E11" i="8" s="1"/>
  <c r="D14" i="8"/>
  <c r="E14" i="8" s="1"/>
  <c r="D16" i="8"/>
  <c r="E16" i="8" s="1"/>
  <c r="D18" i="8"/>
  <c r="E18" i="8" s="1"/>
  <c r="D21" i="8"/>
  <c r="E21" i="8" s="1"/>
  <c r="E23" i="8"/>
  <c r="D24" i="8"/>
  <c r="E26" i="8"/>
  <c r="D27" i="8"/>
  <c r="E27" i="8" s="1"/>
  <c r="E30" i="8"/>
  <c r="E31" i="8"/>
  <c r="E33" i="8"/>
  <c r="E24" i="8" l="1"/>
  <c r="D11" i="25"/>
  <c r="C13" i="30"/>
  <c r="C13" i="31"/>
  <c r="E16" i="21"/>
  <c r="E18" i="21"/>
  <c r="E14" i="21"/>
  <c r="C29" i="26"/>
  <c r="C34" i="26" s="1"/>
  <c r="C29" i="22"/>
  <c r="C34" i="22" s="1"/>
  <c r="C29" i="21"/>
  <c r="C34" i="21" s="1"/>
  <c r="C29" i="20"/>
  <c r="C34" i="20" s="1"/>
  <c r="C29" i="19"/>
  <c r="C34" i="19" s="1"/>
  <c r="C29" i="17"/>
  <c r="C34" i="17" s="1"/>
  <c r="C29" i="12"/>
  <c r="C34" i="12" s="1"/>
  <c r="C29" i="11"/>
  <c r="C34" i="11" s="1"/>
  <c r="E15" i="34"/>
  <c r="E29" i="34" s="1"/>
  <c r="C34" i="29"/>
  <c r="E32" i="17"/>
  <c r="D13" i="17"/>
  <c r="D12" i="17" s="1"/>
  <c r="D13" i="9"/>
  <c r="D12" i="9" s="1"/>
  <c r="E11" i="11"/>
  <c r="D12" i="11"/>
  <c r="E11" i="17"/>
  <c r="E11" i="21"/>
  <c r="D12" i="21"/>
  <c r="E11" i="10"/>
  <c r="D12" i="10"/>
  <c r="E13" i="26"/>
  <c r="E12" i="26" s="1"/>
  <c r="D13" i="26"/>
  <c r="D12" i="26" s="1"/>
  <c r="D13" i="19"/>
  <c r="D12" i="19" s="1"/>
  <c r="E13" i="32"/>
  <c r="E12" i="32" s="1"/>
  <c r="E15" i="12"/>
  <c r="D15" i="12"/>
  <c r="C13" i="12"/>
  <c r="E15" i="31"/>
  <c r="E29" i="31" s="1"/>
  <c r="D13" i="31"/>
  <c r="D12" i="31" s="1"/>
  <c r="D13" i="34"/>
  <c r="E13" i="17"/>
  <c r="E15" i="19"/>
  <c r="E29" i="19" s="1"/>
  <c r="E13" i="46"/>
  <c r="E12" i="46" s="1"/>
  <c r="C13" i="46"/>
  <c r="C13" i="28"/>
  <c r="C13" i="20"/>
  <c r="E17" i="8"/>
  <c r="C15" i="9"/>
  <c r="E20" i="9"/>
  <c r="E15" i="9" s="1"/>
  <c r="E29" i="9" s="1"/>
  <c r="C19" i="9"/>
  <c r="D19" i="9" s="1"/>
  <c r="E19" i="9" s="1"/>
  <c r="D14" i="7"/>
  <c r="D16" i="7"/>
  <c r="E17" i="7"/>
  <c r="D18" i="7"/>
  <c r="E18" i="7" s="1"/>
  <c r="D21" i="7"/>
  <c r="E23" i="7"/>
  <c r="D24" i="7"/>
  <c r="E24" i="7" s="1"/>
  <c r="E26" i="7"/>
  <c r="D27" i="7"/>
  <c r="E27" i="7" s="1"/>
  <c r="E30" i="7"/>
  <c r="E33" i="7"/>
  <c r="D11" i="7"/>
  <c r="D13" i="6"/>
  <c r="E13" i="6" s="1"/>
  <c r="D14" i="6"/>
  <c r="D15" i="6"/>
  <c r="E15" i="6" s="1"/>
  <c r="D16" i="6"/>
  <c r="D17" i="6"/>
  <c r="D17" i="25" s="1"/>
  <c r="D23" i="6"/>
  <c r="E23" i="6" s="1"/>
  <c r="D26" i="6"/>
  <c r="E26" i="6" s="1"/>
  <c r="E31" i="6"/>
  <c r="E32" i="6"/>
  <c r="D33" i="6"/>
  <c r="E33" i="6" s="1"/>
  <c r="C13" i="11" l="1"/>
  <c r="C12" i="11" s="1"/>
  <c r="C13" i="26"/>
  <c r="C12" i="26" s="1"/>
  <c r="E12" i="21"/>
  <c r="E11" i="25"/>
  <c r="C13" i="22"/>
  <c r="C13" i="19"/>
  <c r="C12" i="19" s="1"/>
  <c r="C13" i="17"/>
  <c r="D29" i="12"/>
  <c r="D13" i="12" s="1"/>
  <c r="E29" i="12"/>
  <c r="E13" i="12" s="1"/>
  <c r="E21" i="7"/>
  <c r="C29" i="9"/>
  <c r="C34" i="9" s="1"/>
  <c r="E12" i="17"/>
  <c r="E13" i="31"/>
  <c r="E12" i="31" s="1"/>
  <c r="E11" i="7"/>
  <c r="D12" i="7"/>
  <c r="E13" i="9"/>
  <c r="E12" i="9" s="1"/>
  <c r="E13" i="19"/>
  <c r="E12" i="19" s="1"/>
  <c r="E13" i="34"/>
  <c r="C13" i="21"/>
  <c r="C12" i="21" s="1"/>
  <c r="E14" i="6"/>
  <c r="E16" i="6"/>
  <c r="E17" i="6"/>
  <c r="C22" i="9"/>
  <c r="D22" i="9" s="1"/>
  <c r="E22" i="9" s="1"/>
  <c r="C12" i="46"/>
  <c r="C12" i="34"/>
  <c r="D12" i="34" s="1"/>
  <c r="E12" i="34" s="1"/>
  <c r="C12" i="33"/>
  <c r="C12" i="32"/>
  <c r="C12" i="31"/>
  <c r="C12" i="30"/>
  <c r="C12" i="45"/>
  <c r="C12" i="28"/>
  <c r="C12" i="24"/>
  <c r="C12" i="23"/>
  <c r="C12" i="20"/>
  <c r="C12" i="12"/>
  <c r="C12" i="7"/>
  <c r="C12" i="6"/>
  <c r="D12" i="6" s="1"/>
  <c r="E12" i="6" s="1"/>
  <c r="C12" i="2"/>
  <c r="C13" i="9" l="1"/>
  <c r="C12" i="17"/>
  <c r="E12" i="12"/>
  <c r="D12" i="12"/>
  <c r="C12" i="9"/>
  <c r="D14" i="24"/>
  <c r="E14" i="24" s="1"/>
  <c r="D16" i="24"/>
  <c r="E16" i="24" s="1"/>
  <c r="D18" i="24"/>
  <c r="E18" i="24" s="1"/>
  <c r="D24" i="24"/>
  <c r="E24" i="24" s="1"/>
  <c r="D27" i="24"/>
  <c r="E27" i="24" s="1"/>
  <c r="E13" i="24" l="1"/>
  <c r="E12" i="24" s="1"/>
  <c r="D13" i="24"/>
  <c r="D12" i="24" s="1"/>
  <c r="D14" i="22"/>
  <c r="E14" i="22" s="1"/>
  <c r="D16" i="22"/>
  <c r="E16" i="22" s="1"/>
  <c r="D18" i="22"/>
  <c r="E18" i="22" s="1"/>
  <c r="D24" i="22"/>
  <c r="E24" i="22" s="1"/>
  <c r="D27" i="22"/>
  <c r="E27" i="22" s="1"/>
  <c r="D14" i="20"/>
  <c r="D16" i="20"/>
  <c r="E17" i="20"/>
  <c r="E17" i="25" s="1"/>
  <c r="D18" i="20"/>
  <c r="E20" i="20"/>
  <c r="D24" i="20"/>
  <c r="E24" i="20" s="1"/>
  <c r="E26" i="20"/>
  <c r="D27" i="20"/>
  <c r="E27" i="20" s="1"/>
  <c r="E30" i="20"/>
  <c r="D32" i="20"/>
  <c r="D14" i="28"/>
  <c r="E14" i="28" s="1"/>
  <c r="D16" i="28"/>
  <c r="E16" i="28" s="1"/>
  <c r="D18" i="28"/>
  <c r="E18" i="28" s="1"/>
  <c r="D24" i="28"/>
  <c r="E24" i="28" s="1"/>
  <c r="D27" i="28"/>
  <c r="E27" i="28" s="1"/>
  <c r="D23" i="2"/>
  <c r="D23" i="25" s="1"/>
  <c r="D24" i="2"/>
  <c r="D24" i="25" s="1"/>
  <c r="D26" i="2"/>
  <c r="D26" i="25" s="1"/>
  <c r="D27" i="2"/>
  <c r="D31" i="2"/>
  <c r="D31" i="25" s="1"/>
  <c r="D33" i="2"/>
  <c r="D33" i="25" s="1"/>
  <c r="D15" i="2"/>
  <c r="D13" i="2"/>
  <c r="E16" i="20" l="1"/>
  <c r="E16" i="25" s="1"/>
  <c r="D16" i="25"/>
  <c r="E18" i="20"/>
  <c r="E18" i="25" s="1"/>
  <c r="D18" i="25"/>
  <c r="D27" i="25"/>
  <c r="E14" i="20"/>
  <c r="E14" i="25" s="1"/>
  <c r="D14" i="25"/>
  <c r="E32" i="20"/>
  <c r="E32" i="25" s="1"/>
  <c r="D32" i="25"/>
  <c r="D15" i="20"/>
  <c r="E23" i="22"/>
  <c r="E15" i="22" s="1"/>
  <c r="E29" i="22" s="1"/>
  <c r="D15" i="22"/>
  <c r="D29" i="22" s="1"/>
  <c r="E15" i="20"/>
  <c r="D15" i="28"/>
  <c r="D29" i="28" s="1"/>
  <c r="E23" i="28"/>
  <c r="E15" i="2"/>
  <c r="E31" i="2"/>
  <c r="E31" i="25" s="1"/>
  <c r="E26" i="2"/>
  <c r="E26" i="25" s="1"/>
  <c r="E23" i="2"/>
  <c r="D12" i="2"/>
  <c r="E13" i="2"/>
  <c r="E33" i="2"/>
  <c r="E27" i="2"/>
  <c r="E27" i="25" s="1"/>
  <c r="E24" i="2"/>
  <c r="E24" i="25" s="1"/>
  <c r="C28" i="46"/>
  <c r="C28" i="34"/>
  <c r="D28" i="34" s="1"/>
  <c r="E28" i="34" s="1"/>
  <c r="C28" i="33"/>
  <c r="D28" i="33" s="1"/>
  <c r="E28" i="33" s="1"/>
  <c r="C28" i="32"/>
  <c r="D28" i="32" s="1"/>
  <c r="E28" i="32" s="1"/>
  <c r="C28" i="31"/>
  <c r="D28" i="31" s="1"/>
  <c r="E28" i="31" s="1"/>
  <c r="C22" i="31"/>
  <c r="D22" i="31" s="1"/>
  <c r="E22" i="31" s="1"/>
  <c r="C28" i="30"/>
  <c r="D28" i="30" s="1"/>
  <c r="E28" i="30" s="1"/>
  <c r="C25" i="30"/>
  <c r="D25" i="30" s="1"/>
  <c r="E25" i="30" s="1"/>
  <c r="C19" i="30"/>
  <c r="C28" i="45"/>
  <c r="D28" i="45" s="1"/>
  <c r="E28" i="45" s="1"/>
  <c r="C25" i="45"/>
  <c r="D25" i="45" s="1"/>
  <c r="E25" i="45" s="1"/>
  <c r="C19" i="45"/>
  <c r="D19" i="45" s="1"/>
  <c r="E19" i="45" s="1"/>
  <c r="C28" i="28"/>
  <c r="D28" i="28" s="1"/>
  <c r="E28" i="28" s="1"/>
  <c r="D25" i="28"/>
  <c r="E25" i="28" s="1"/>
  <c r="C19" i="28"/>
  <c r="D19" i="28" s="1"/>
  <c r="E19" i="28" s="1"/>
  <c r="C28" i="24"/>
  <c r="D28" i="24" s="1"/>
  <c r="E28" i="24" s="1"/>
  <c r="C25" i="24"/>
  <c r="D25" i="24" s="1"/>
  <c r="E25" i="24" s="1"/>
  <c r="C19" i="24"/>
  <c r="D19" i="24" s="1"/>
  <c r="E19" i="24" s="1"/>
  <c r="C28" i="23"/>
  <c r="D28" i="23" s="1"/>
  <c r="E28" i="23" s="1"/>
  <c r="C25" i="23"/>
  <c r="D25" i="23" s="1"/>
  <c r="E25" i="23" s="1"/>
  <c r="C19" i="23"/>
  <c r="D19" i="23" s="1"/>
  <c r="E19" i="23" s="1"/>
  <c r="C28" i="26"/>
  <c r="D28" i="26" s="1"/>
  <c r="E28" i="26" s="1"/>
  <c r="C25" i="26"/>
  <c r="D25" i="26" s="1"/>
  <c r="E25" i="26" s="1"/>
  <c r="C28" i="22"/>
  <c r="D28" i="22" s="1"/>
  <c r="E28" i="22" s="1"/>
  <c r="C25" i="22"/>
  <c r="D25" i="22" s="1"/>
  <c r="E25" i="22" s="1"/>
  <c r="C19" i="22"/>
  <c r="D19" i="22" s="1"/>
  <c r="E19" i="22" s="1"/>
  <c r="C28" i="21"/>
  <c r="D28" i="21" s="1"/>
  <c r="E28" i="21" s="1"/>
  <c r="C25" i="21"/>
  <c r="D25" i="21" s="1"/>
  <c r="E25" i="21" s="1"/>
  <c r="C19" i="21"/>
  <c r="D19" i="21" s="1"/>
  <c r="E19" i="21" s="1"/>
  <c r="C28" i="20"/>
  <c r="D28" i="20" s="1"/>
  <c r="E28" i="20" s="1"/>
  <c r="C25" i="20"/>
  <c r="D25" i="20" s="1"/>
  <c r="E25" i="20" s="1"/>
  <c r="C22" i="20"/>
  <c r="D22" i="20" s="1"/>
  <c r="E22" i="20" s="1"/>
  <c r="D21" i="20"/>
  <c r="E21" i="20" s="1"/>
  <c r="C19" i="20"/>
  <c r="D19" i="20" s="1"/>
  <c r="E19" i="20" s="1"/>
  <c r="C28" i="19"/>
  <c r="D28" i="19" s="1"/>
  <c r="E28" i="19" s="1"/>
  <c r="C25" i="19"/>
  <c r="D25" i="19" s="1"/>
  <c r="E25" i="19" s="1"/>
  <c r="C19" i="19"/>
  <c r="D19" i="19" s="1"/>
  <c r="E19" i="19" s="1"/>
  <c r="C28" i="17"/>
  <c r="D28" i="17" s="1"/>
  <c r="E28" i="17" s="1"/>
  <c r="C25" i="17"/>
  <c r="D25" i="17" s="1"/>
  <c r="E25" i="17" s="1"/>
  <c r="C19" i="17"/>
  <c r="D19" i="17" s="1"/>
  <c r="E19" i="17" s="1"/>
  <c r="C28" i="12"/>
  <c r="D28" i="12" s="1"/>
  <c r="E28" i="12" s="1"/>
  <c r="C25" i="12"/>
  <c r="D25" i="12" s="1"/>
  <c r="E25" i="12" s="1"/>
  <c r="C22" i="12"/>
  <c r="D22" i="12" s="1"/>
  <c r="E22" i="12" s="1"/>
  <c r="C19" i="12"/>
  <c r="D19" i="12" s="1"/>
  <c r="E19" i="12" s="1"/>
  <c r="C28" i="11"/>
  <c r="D28" i="11" s="1"/>
  <c r="E28" i="11" s="1"/>
  <c r="C25" i="11"/>
  <c r="D25" i="11" s="1"/>
  <c r="E25" i="11" s="1"/>
  <c r="E20" i="11"/>
  <c r="E15" i="11" s="1"/>
  <c r="E29" i="11" s="1"/>
  <c r="C28" i="10"/>
  <c r="D28" i="10" s="1"/>
  <c r="E28" i="10" s="1"/>
  <c r="C25" i="10"/>
  <c r="D25" i="10" s="1"/>
  <c r="E25" i="10" s="1"/>
  <c r="C28" i="8"/>
  <c r="D28" i="8" s="1"/>
  <c r="E28" i="8" s="1"/>
  <c r="C25" i="8"/>
  <c r="D25" i="8" s="1"/>
  <c r="E25" i="8" s="1"/>
  <c r="C28" i="7"/>
  <c r="D28" i="7" s="1"/>
  <c r="E28" i="7" s="1"/>
  <c r="C25" i="7"/>
  <c r="D25" i="7" s="1"/>
  <c r="E25" i="7" s="1"/>
  <c r="E20" i="7"/>
  <c r="E15" i="7" s="1"/>
  <c r="E29" i="7" s="1"/>
  <c r="C28" i="6"/>
  <c r="D28" i="6" s="1"/>
  <c r="E28" i="6" s="1"/>
  <c r="C25" i="6"/>
  <c r="D25" i="6" s="1"/>
  <c r="E25" i="6" s="1"/>
  <c r="C19" i="6"/>
  <c r="D19" i="6" s="1"/>
  <c r="E19" i="6" s="1"/>
  <c r="C28" i="2"/>
  <c r="C25" i="2"/>
  <c r="E15" i="28" l="1"/>
  <c r="E29" i="28" s="1"/>
  <c r="E23" i="25"/>
  <c r="E29" i="20"/>
  <c r="D29" i="20"/>
  <c r="D13" i="20" s="1"/>
  <c r="D15" i="25"/>
  <c r="D29" i="25" s="1"/>
  <c r="D13" i="22"/>
  <c r="E13" i="22"/>
  <c r="E12" i="22" s="1"/>
  <c r="E13" i="7"/>
  <c r="E12" i="7" s="1"/>
  <c r="E13" i="11"/>
  <c r="E12" i="11" s="1"/>
  <c r="E13" i="28"/>
  <c r="E12" i="28" s="1"/>
  <c r="D13" i="28"/>
  <c r="D12" i="28" s="1"/>
  <c r="D19" i="30"/>
  <c r="E19" i="30" s="1"/>
  <c r="D25" i="31"/>
  <c r="E25" i="31" s="1"/>
  <c r="D28" i="46"/>
  <c r="D28" i="2"/>
  <c r="D25" i="2"/>
  <c r="E12" i="2"/>
  <c r="C22" i="6"/>
  <c r="D22" i="6" s="1"/>
  <c r="E22" i="6" s="1"/>
  <c r="D20" i="6"/>
  <c r="E20" i="6" s="1"/>
  <c r="D30" i="2"/>
  <c r="D30" i="25" s="1"/>
  <c r="C19" i="2"/>
  <c r="C19" i="7"/>
  <c r="D19" i="7" s="1"/>
  <c r="E19" i="7" s="1"/>
  <c r="C19" i="8"/>
  <c r="D19" i="8" s="1"/>
  <c r="E19" i="8" s="1"/>
  <c r="C19" i="11"/>
  <c r="D19" i="11" s="1"/>
  <c r="E19" i="11" s="1"/>
  <c r="C22" i="17"/>
  <c r="D22" i="17" s="1"/>
  <c r="E22" i="17" s="1"/>
  <c r="C22" i="19"/>
  <c r="D22" i="19" s="1"/>
  <c r="E22" i="19" s="1"/>
  <c r="C22" i="21"/>
  <c r="D22" i="21" s="1"/>
  <c r="E22" i="21" s="1"/>
  <c r="C22" i="22"/>
  <c r="D22" i="22" s="1"/>
  <c r="E22" i="22" s="1"/>
  <c r="D21" i="22"/>
  <c r="E21" i="22" s="1"/>
  <c r="C22" i="26"/>
  <c r="D22" i="26" s="1"/>
  <c r="E22" i="26" s="1"/>
  <c r="C22" i="24"/>
  <c r="D22" i="24" s="1"/>
  <c r="E22" i="24" s="1"/>
  <c r="D21" i="24"/>
  <c r="E21" i="24" s="1"/>
  <c r="C22" i="45"/>
  <c r="D22" i="45" s="1"/>
  <c r="E22" i="45" s="1"/>
  <c r="C22" i="30"/>
  <c r="D22" i="30" s="1"/>
  <c r="E22" i="30" s="1"/>
  <c r="C22" i="32"/>
  <c r="D22" i="32" s="1"/>
  <c r="E22" i="32" s="1"/>
  <c r="C22" i="34"/>
  <c r="D22" i="34" s="1"/>
  <c r="E22" i="34" s="1"/>
  <c r="D20" i="2"/>
  <c r="D21" i="2"/>
  <c r="D21" i="25" s="1"/>
  <c r="C19" i="10"/>
  <c r="D19" i="10" s="1"/>
  <c r="E19" i="10" s="1"/>
  <c r="C22" i="23"/>
  <c r="D22" i="23" s="1"/>
  <c r="E22" i="23" s="1"/>
  <c r="C22" i="28"/>
  <c r="D22" i="28" s="1"/>
  <c r="E22" i="28" s="1"/>
  <c r="D21" i="28"/>
  <c r="E21" i="28" s="1"/>
  <c r="C22" i="33"/>
  <c r="D22" i="33" s="1"/>
  <c r="E22" i="33" s="1"/>
  <c r="C22" i="46"/>
  <c r="D22" i="46" s="1"/>
  <c r="E22" i="46" s="1"/>
  <c r="C22" i="11"/>
  <c r="D22" i="11" s="1"/>
  <c r="E22" i="11" s="1"/>
  <c r="D22" i="10"/>
  <c r="E22" i="10" s="1"/>
  <c r="C22" i="7"/>
  <c r="D22" i="7" s="1"/>
  <c r="E22" i="7" s="1"/>
  <c r="C22" i="2"/>
  <c r="D20" i="25" l="1"/>
  <c r="D12" i="20"/>
  <c r="E28" i="46"/>
  <c r="C15" i="10"/>
  <c r="C29" i="10" s="1"/>
  <c r="E30" i="2"/>
  <c r="E30" i="25" s="1"/>
  <c r="G18" i="25"/>
  <c r="E21" i="2"/>
  <c r="E21" i="25" s="1"/>
  <c r="D22" i="2"/>
  <c r="E20" i="8"/>
  <c r="C15" i="8"/>
  <c r="E20" i="2"/>
  <c r="D19" i="2"/>
  <c r="E25" i="2"/>
  <c r="E28" i="2"/>
  <c r="C22" i="8"/>
  <c r="D22" i="8" s="1"/>
  <c r="E22" i="8" s="1"/>
  <c r="C29" i="8" l="1"/>
  <c r="C15" i="25"/>
  <c r="C29" i="25" s="1"/>
  <c r="E15" i="8"/>
  <c r="C34" i="8"/>
  <c r="C13" i="10"/>
  <c r="E20" i="10"/>
  <c r="E15" i="10" s="1"/>
  <c r="E29" i="10" s="1"/>
  <c r="E22" i="2"/>
  <c r="E19" i="2"/>
  <c r="E20" i="25" l="1"/>
  <c r="E29" i="8"/>
  <c r="E15" i="25"/>
  <c r="E29" i="25" s="1"/>
  <c r="G15" i="25"/>
  <c r="C13" i="8"/>
  <c r="C34" i="10"/>
  <c r="C12" i="10"/>
  <c r="E13" i="8"/>
  <c r="E12" i="8" s="1"/>
  <c r="D13" i="8"/>
  <c r="E13" i="10"/>
  <c r="E12" i="10" s="1"/>
  <c r="E33" i="20"/>
  <c r="D12" i="8" l="1"/>
  <c r="D13" i="25"/>
  <c r="D12" i="25" s="1"/>
  <c r="E13" i="20"/>
  <c r="E13" i="25" s="1"/>
  <c r="E12" i="25" s="1"/>
  <c r="E33" i="25"/>
  <c r="C12" i="8"/>
  <c r="C13" i="25"/>
  <c r="C12" i="25" s="1"/>
  <c r="G29" i="25"/>
  <c r="C34" i="25"/>
  <c r="E12" i="20" l="1"/>
  <c r="D34" i="25"/>
  <c r="E34" i="25"/>
  <c r="C12" i="22"/>
  <c r="G13" i="25" l="1"/>
  <c r="D12" i="22"/>
  <c r="F30" i="12"/>
</calcChain>
</file>

<file path=xl/sharedStrings.xml><?xml version="1.0" encoding="utf-8"?>
<sst xmlns="http://schemas.openxmlformats.org/spreadsheetml/2006/main" count="1662" uniqueCount="71">
  <si>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</si>
  <si>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</si>
  <si>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</si>
  <si>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</si>
  <si>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</si>
  <si>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</si>
  <si>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</si>
  <si>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</si>
  <si>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</si>
  <si>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</si>
  <si>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</si>
  <si>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</si>
  <si>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</si>
  <si>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</si>
  <si>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</si>
  <si>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</si>
  <si>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</si>
  <si>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</si>
  <si>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</si>
  <si>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</si>
  <si>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</si>
  <si>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</si>
  <si>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</si>
  <si>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</si>
  <si>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</si>
  <si>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</si>
  <si>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</si>
  <si>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</si>
  <si>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</si>
  <si>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</si>
  <si>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</si>
  <si>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</si>
  <si>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</si>
  <si>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</si>
  <si>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</si>
  <si>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</si>
  <si>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</si>
  <si>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</si>
  <si>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</si>
  <si>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</si>
  <si>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</si>
  <si>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</si>
  <si>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</si>
  <si>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учреждение «Основная средняя школа села Краснофлотское отдела образования по району Биржан сал управления образования Акмолинской области»;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</si>
  <si>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</si>
  <si>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</si>
  <si>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</si>
  <si>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</si>
  <si>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</si>
  <si>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</si>
  <si>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</si>
  <si>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</si>
  <si>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</si>
  <si>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</si>
  <si>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</si>
  <si>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</si>
  <si>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</si>
  <si>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</si>
  <si>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</si>
  <si>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</si>
  <si>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</si>
  <si>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</si>
  <si>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</si>
  <si>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</si>
  <si>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по состоянию на "1 "апреля 2023 г.</t>
  </si>
  <si>
    <t>2023год</t>
  </si>
  <si>
    <t>2024 год</t>
  </si>
  <si>
    <t>по состоянию на "1 "апреля 2024 г.</t>
  </si>
  <si>
    <t>2024год</t>
  </si>
  <si>
    <t>КГУ  «Учебно-производственный комбинат города Степняк отдела образования по району Биржан сал управления образования Акмолинской области»;</t>
  </si>
  <si>
    <t>по состоянию на "1 "января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</si>
</sst>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0" fontId="2" fillId="3" borderId="0" xfId="0" applyFont="1" applyFill="1"/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165" fontId="2" fillId="0" borderId="0" xfId="0" applyNumberFormat="1" applyFont="1"/>
    <xf numFmtId="1" fontId="1" fillId="6" borderId="2" xfId="0" applyNumberFormat="1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1" fillId="7" borderId="2" xfId="0" applyFont="1" applyFill="1" applyBorder="1"/>
    <xf numFmtId="0" fontId="5" fillId="7" borderId="2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2" fontId="1" fillId="2" borderId="0" xfId="0" applyNumberFormat="1" applyFont="1" applyFill="1"/>
    <xf numFmtId="0" fontId="1" fillId="7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/>
    </xf>
    <xf numFmtId="0" fontId="1" fillId="8" borderId="2" xfId="0" applyFont="1" applyFill="1" applyBorder="1"/>
    <xf numFmtId="0" fontId="5" fillId="8" borderId="2" xfId="0" applyFont="1" applyFill="1" applyBorder="1" applyAlignment="1">
      <alignment horizontal="center" vertical="center" wrapText="1"/>
    </xf>
    <xf numFmtId="165" fontId="1" fillId="8" borderId="2" xfId="1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" fontId="2" fillId="3" borderId="0" xfId="0" applyNumberFormat="1" applyFont="1" applyFill="1"/>
    <xf numFmtId="0" fontId="5" fillId="3" borderId="0" xfId="0" applyFont="1" applyFill="1" applyAlignment="1">
      <alignment horizontal="center" vertical="top"/>
    </xf>
    <xf numFmtId="1" fontId="1" fillId="3" borderId="0" xfId="0" applyNumberFormat="1" applyFont="1" applyFill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165" fontId="1" fillId="5" borderId="2" xfId="1" applyNumberFormat="1" applyFont="1" applyFill="1" applyBorder="1" applyAlignment="1">
      <alignment horizontal="center"/>
    </xf>
    <xf numFmtId="166" fontId="1" fillId="3" borderId="2" xfId="1" applyNumberFormat="1" applyFont="1" applyFill="1" applyBorder="1" applyAlignment="1">
      <alignment horizontal="center"/>
    </xf>
    <xf numFmtId="166" fontId="1" fillId="3" borderId="2" xfId="0" applyNumberFormat="1" applyFont="1" applyFill="1" applyBorder="1" applyAlignment="1">
      <alignment horizontal="center"/>
    </xf>
    <xf numFmtId="166" fontId="1" fillId="5" borderId="2" xfId="1" applyNumberFormat="1" applyFont="1" applyFill="1" applyBorder="1" applyAlignment="1">
      <alignment horizontal="center"/>
    </xf>
    <xf numFmtId="165" fontId="2" fillId="6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34"/>
  <sheetViews>
    <sheetView tabSelected="1" topLeftCell="A3" workbookViewId="0">
      <selection activeCell="G15" sqref="G15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3" customWidth="1"/>
    <col min="4" max="4" width="16" style="33" customWidth="1"/>
    <col min="5" max="5" width="14.42578125" style="33" customWidth="1"/>
    <col min="6" max="6" width="17" style="77" customWidth="1"/>
    <col min="7" max="7" width="15" style="2" customWidth="1"/>
    <col min="8" max="8" width="12" style="2" customWidth="1"/>
    <col min="9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  <c r="F1" s="76"/>
    </row>
    <row r="2" spans="1:7" x14ac:dyDescent="0.3">
      <c r="A2" s="95" t="s">
        <v>67</v>
      </c>
      <c r="B2" s="95"/>
      <c r="C2" s="95"/>
      <c r="D2" s="95"/>
      <c r="E2" s="95"/>
      <c r="F2" s="76"/>
    </row>
    <row r="3" spans="1:7" x14ac:dyDescent="0.3">
      <c r="A3" s="1"/>
    </row>
    <row r="4" spans="1:7" x14ac:dyDescent="0.3">
      <c r="A4" s="96" t="s">
        <v>28</v>
      </c>
      <c r="B4" s="96"/>
      <c r="C4" s="96"/>
      <c r="D4" s="96"/>
      <c r="E4" s="96"/>
      <c r="F4" s="76"/>
    </row>
    <row r="5" spans="1:7" ht="15.75" customHeight="1" x14ac:dyDescent="0.3">
      <c r="A5" s="97" t="s">
        <v>16</v>
      </c>
      <c r="B5" s="97"/>
      <c r="C5" s="97"/>
      <c r="D5" s="97"/>
      <c r="E5" s="97"/>
      <c r="F5" s="7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  <c r="F9" s="79"/>
    </row>
    <row r="10" spans="1:7" ht="40.5" x14ac:dyDescent="0.3">
      <c r="A10" s="98"/>
      <c r="B10" s="99"/>
      <c r="C10" s="34" t="s">
        <v>19</v>
      </c>
      <c r="D10" s="34" t="s">
        <v>20</v>
      </c>
      <c r="E10" s="35" t="s">
        <v>14</v>
      </c>
      <c r="F10" s="80" t="s">
        <v>19</v>
      </c>
    </row>
    <row r="11" spans="1:7" x14ac:dyDescent="0.3">
      <c r="A11" s="5" t="s">
        <v>21</v>
      </c>
      <c r="B11" s="6" t="s">
        <v>10</v>
      </c>
      <c r="C11" s="45">
        <f>'СШ №1'!C11+'СШ №2'!C11+'Макинская СШ'!C11+УЛЬГИ!C11+АндыкожаСШ!C11+'Ангал СШ'!C11+'Тасшалк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1570</v>
      </c>
      <c r="D11" s="45">
        <f>'СШ №1'!D11+'СШ №2'!D11+'Макинская СШ'!D11+УЛЬГИ!D11+АндыкожаСШ!D11+'Ангал СШ'!D11+'Тасшалк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1570</v>
      </c>
      <c r="E11" s="45">
        <f>'СШ №1'!E11+'СШ №2'!E11+'Макинская СШ'!E11+УЛЬГИ!E11+АндыкожаСШ!E11+'Ангал СШ'!E11+'Тасшалк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1570</v>
      </c>
      <c r="F11" s="45">
        <v>1659</v>
      </c>
    </row>
    <row r="12" spans="1:7" ht="25.5" x14ac:dyDescent="0.3">
      <c r="A12" s="9" t="s">
        <v>24</v>
      </c>
      <c r="B12" s="6" t="s">
        <v>2</v>
      </c>
      <c r="C12" s="17">
        <f t="shared" ref="C12:E12" si="0">(C13-C32)/C11</f>
        <v>1963.7914151273885</v>
      </c>
      <c r="D12" s="17">
        <f t="shared" si="0"/>
        <v>1450.3779012308919</v>
      </c>
      <c r="E12" s="17">
        <f t="shared" si="0"/>
        <v>1450.3779012308919</v>
      </c>
      <c r="F12" s="81">
        <f t="shared" ref="F12" si="1">(F13-F32)/F11</f>
        <v>1799.4672694394214</v>
      </c>
    </row>
    <row r="13" spans="1:7" ht="25.5" x14ac:dyDescent="0.3">
      <c r="A13" s="88" t="s">
        <v>11</v>
      </c>
      <c r="B13" s="89" t="s">
        <v>2</v>
      </c>
      <c r="C13" s="90">
        <f>'Трудовая НШ'!C13+'Джукейская НШ'!C13+'Каратальская НШ'!C13+'Краснофлотская ОШ'!C13+'Алгинская ОШ'!C13+'Яблоновская ОШ'!C13+'Кызыл-Уюмская ОШ'!C13+'Заозерновская ОШ'!C13+'Советская ОШ'!C13+'Баймурзинская ОШ'!C13+'Макпальская ОШ'!C13+'Заураловская ОШ'!C13+'Мамайская ОШ'!C13+'Кенащинская СШ'!C13+'Бирсуатская СШ'!C13+'Когамская СШ'!C13+'Буландинская СШ'!C13+'Енбекшильдерская СШ'!C13+'Саулинская СШ'!C13+'Кудку агашСШ'!C13+'Тасшалк СШ'!C13+'Ангал СШ'!C13+АндыкожаСШ!C13+'Макинская СШ'!C13+УЛЬГИ!C13</f>
        <v>3177491.9217499997</v>
      </c>
      <c r="D13" s="90">
        <f>'СШ №1'!D13+'СШ №2'!D13+'Макинская СШ'!D13+УЛЬГИ!D13+АндыкожаСШ!D13+'Ангал СШ'!D13+'Тасшалк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2367066.7049325001</v>
      </c>
      <c r="E13" s="90">
        <f>'СШ №1'!E13+'СШ №2'!E13+'Макинская СШ'!E13+УЛЬГИ!E13+АндыкожаСШ!E13+'Ангал СШ'!E13+'Тасшалк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2367066.7049325001</v>
      </c>
      <c r="F13" s="93">
        <f>F15+F29+F30+F31+F32+F33</f>
        <v>3079655.6</v>
      </c>
      <c r="G13" s="61">
        <f>C13-F13</f>
        <v>97836.321749999654</v>
      </c>
    </row>
    <row r="14" spans="1:7" x14ac:dyDescent="0.3">
      <c r="A14" s="7" t="s">
        <v>0</v>
      </c>
      <c r="B14" s="8"/>
      <c r="C14" s="36">
        <f>'СШ №1'!C14+'СШ №2'!C14+'Макинская СШ'!C14+УЛЬГИ!C14+АндыкожаСШ!C14+'Ангал СШ'!C14+'Тасшалк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6">
        <f>'СШ №1'!D14+'СШ №2'!D14+'Макинская СШ'!D14+УЛЬГИ!D14+АндыкожаСШ!D14+'Ангал СШ'!D14+'Тасшалк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6">
        <f>'СШ №1'!E14+'СШ №2'!E14+'Макинская СШ'!E14+УЛЬГИ!E14+АндыкожаСШ!E14+'Ангал СШ'!E14+'Тасшалк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  <c r="F14" s="81">
        <f>'СШ №1'!F14+'СШ №2'!F14+'Макинская СШ'!F14+УЛЬГИ!F14+АндыкожаСШ!F14+'Ангал СШ'!F14+'Тасшалк СШ'!F14+'Саулинская СШ'!F14+'Енбекшильдерская СШ'!F14+'Буландинская СШ'!F14+'Когамская СШ'!F14+'Бирсуатская СШ'!F14+'Кенащинская СШ'!F14+'Мамайская ОШ'!F14+'Заураловская ОШ'!F14+'Макпальская ОШ'!F14+'Баймурзинская ОШ'!F14+'Советская ОШ'!F14+'Заозерновская ОШ'!F14+'Кызыл-Уюмская ОШ'!F14+'Яблоновская ОШ'!F14+'Алгинская ОШ'!F14+'Краснофлотская ОШ'!F14+'Кудку агашСШ'!F14+'Каратальская НШ'!F14+'Джукейская НШ'!F14+'Трудовая НШ'!F14</f>
        <v>0</v>
      </c>
    </row>
    <row r="15" spans="1:7" ht="25.5" x14ac:dyDescent="0.3">
      <c r="A15" s="73" t="s">
        <v>12</v>
      </c>
      <c r="B15" s="74" t="s">
        <v>2</v>
      </c>
      <c r="C15" s="75">
        <f>'Трудовая НШ'!C15+'Джукейская НШ'!C15+'Каратальская НШ'!C15+'Краснофлотская ОШ'!C15+'Алгинская ОШ'!C15+'Яблоновская ОШ'!C15+'Кызыл-Уюмская ОШ'!C15+'Заозерновская ОШ'!C15+'Советская ОШ'!C15+'Баймурзинская ОШ'!C15+'Макпальская ОШ'!C15+'Заураловская ОШ'!C15+'Мамайская ОШ'!C15+'Кенащинская СШ'!C15+'Бирсуатская СШ'!C15+'Когамская СШ'!C15+'Буландинская СШ'!C15+'Енбекшильдерская СШ'!C15+'Саулинская СШ'!C15+'Кудку агашСШ'!C15+'Тасшалк СШ'!C15+'Ангал СШ'!C15+АндыкожаСШ!C15+'Макинская СШ'!C15+УЛЬГИ!C15</f>
        <v>2408412.4</v>
      </c>
      <c r="D15" s="75">
        <f>'СШ №1'!D15+'СШ №2'!D15+'Макинская СШ'!D15+УЛЬГИ!D15+АндыкожаСШ!D15+'Ангал СШ'!D15+'Тасшалк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1775819.6000000006</v>
      </c>
      <c r="E15" s="75">
        <f>'СШ №1'!E15+'СШ №2'!E15+'Макинская СШ'!E15+УЛЬГИ!E15+АндыкожаСШ!E15+'Ангал СШ'!E15+'Тасшалк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1775819.6000000006</v>
      </c>
      <c r="F15" s="91">
        <v>2341980.1</v>
      </c>
      <c r="G15" s="61">
        <f>C15-F15</f>
        <v>66432.299999999814</v>
      </c>
    </row>
    <row r="16" spans="1:7" x14ac:dyDescent="0.3">
      <c r="A16" s="7" t="s">
        <v>1</v>
      </c>
      <c r="B16" s="8"/>
      <c r="C16" s="36">
        <f>'СШ №1'!C16+'СШ №2'!C16+'Макинская СШ'!C16+УЛЬГИ!C16+АндыкожаСШ!C16+'Ангал СШ'!C16+'Тасшалк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6">
        <f>'СШ №1'!D16+'СШ №2'!D16+'Макинская СШ'!D16+УЛЬГИ!D16+АндыкожаСШ!D16+'Ангал СШ'!D16+'Тасшалк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6">
        <f>'СШ №1'!E16+'СШ №2'!E16+'Макинская СШ'!E16+УЛЬГИ!E16+АндыкожаСШ!E16+'Ангал СШ'!E16+'Тасшалк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  <c r="F16" s="82">
        <f>'СШ №1'!F16+'СШ №2'!F16+'Макинская СШ'!F16+УЛЬГИ!F16+АндыкожаСШ!F16+'Ангал СШ'!F16+'Тасшалк СШ'!F16+'Саулинская СШ'!F16+'Енбекшильдерская СШ'!F16+'Буландинская СШ'!F16+'Когамская СШ'!F16+'Бирсуатская СШ'!F16+'Кенащинская СШ'!F16+'Мамайская ОШ'!F16+'Заураловская ОШ'!F16+'Макпальская ОШ'!F16+'Баймурзинская ОШ'!F16+'Советская ОШ'!F16+'Заозерновская ОШ'!F16+'Кызыл-Уюмская ОШ'!F16+'Яблоновская ОШ'!F16+'Алгинская ОШ'!F16+'Краснофлотская ОШ'!F16+'Кудку агашСШ'!F16+'Каратальская НШ'!F16+'Джукейская НШ'!F16+'Трудовая НШ'!F16</f>
        <v>0</v>
      </c>
      <c r="G16" s="61">
        <f t="shared" ref="G16:G33" si="2">C16-F16</f>
        <v>0</v>
      </c>
    </row>
    <row r="17" spans="1:7" ht="25.5" x14ac:dyDescent="0.3">
      <c r="A17" s="5" t="s">
        <v>13</v>
      </c>
      <c r="B17" s="47" t="s">
        <v>2</v>
      </c>
      <c r="C17" s="41">
        <f>'СШ №1'!C17+'СШ №2'!C17+'Макинская СШ'!C17+УЛЬГИ!C17+АндыкожаСШ!C17+'Ангал СШ'!C17+'Тасшалк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249473.70000000004</v>
      </c>
      <c r="D17" s="41">
        <f>'СШ №1'!D17+'СШ №2'!D17+'Макинская СШ'!D17+УЛЬГИ!D17+АндыкожаСШ!D17+'Ангал СШ'!D17+'Тасшалк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192605.27499999994</v>
      </c>
      <c r="E17" s="41">
        <f>'СШ №1'!E17+'СШ №2'!E17+'Макинская СШ'!E17+УЛЬГИ!E17+АндыкожаСШ!E17+'Ангал СШ'!E17+'Тасшалк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192605.27499999994</v>
      </c>
      <c r="F17" s="45">
        <f>'СШ №1'!F17+'СШ №2'!F17+'Макинская СШ'!F17+УЛЬГИ!F17+АндыкожаСШ!F17+'Ангал СШ'!F17+'Тасшалк СШ'!F17+'Саулинская СШ'!F17+'Енбекшильдерская СШ'!F17+'Буландинская СШ'!F17+'Когамская СШ'!F17+'Бирсуатская СШ'!F17+'Кенащинская СШ'!F17+'Мамайская ОШ'!F17+'Заураловская ОШ'!F17+'Макпальская ОШ'!F17+'Баймурзинская ОШ'!F17+'Советская ОШ'!F17+'Заозерновская ОШ'!F17+'Кызыл-Уюмская ОШ'!F17+'Яблоновская ОШ'!F17+'Алгинская ОШ'!F17+'Краснофлотская ОШ'!F17+'Кудку агашСШ'!F17+'Каратальская НШ'!F17+'Джукейская НШ'!F17+'Трудовая НШ'!F17</f>
        <v>0</v>
      </c>
      <c r="G17" s="61"/>
    </row>
    <row r="18" spans="1:7" x14ac:dyDescent="0.3">
      <c r="A18" s="9" t="s">
        <v>4</v>
      </c>
      <c r="B18" s="10" t="s">
        <v>3</v>
      </c>
      <c r="C18" s="64">
        <f>'СШ №1'!C18+'СШ №2'!C18+'Макинская СШ'!C18+УЛЬГИ!C18+АндыкожаСШ!C18+'Ангал СШ'!C18+'Тасшалк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93</v>
      </c>
      <c r="D18" s="64">
        <f>'СШ №1'!D18+'СШ №2'!D18+'Макинская СШ'!D18+УЛЬГИ!D18+АндыкожаСШ!D18+'Ангал СШ'!D18+'Тасшалк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93</v>
      </c>
      <c r="E18" s="64">
        <f>'СШ №1'!E18+'СШ №2'!E18+'Макинская СШ'!E18+УЛЬГИ!E18+АндыкожаСШ!E18+'Ангал СШ'!E18+'Тасшалк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93</v>
      </c>
      <c r="F18" s="81" t="e">
        <f>'СШ №1'!F18+'СШ №2'!F18+'Макинская СШ'!F18+УЛЬГИ!F18+АндыкожаСШ!F18+'Ангал СШ'!F18+'Тасшалк СШ'!F18+'Саулинская СШ'!F18+'Енбекшильдерская СШ'!F18+'Буландинская СШ'!F18+'Когамская СШ'!F18+'Бирсуатская СШ'!F18+'Кенащинская СШ'!F18+'Мамайская ОШ'!F18+'Заураловская ОШ'!F18+'Макпальская ОШ'!F18+'Баймурзинская ОШ'!F18+'Советская ОШ'!F18+'Заозерновская ОШ'!F18+'Кызыл-Уюмская ОШ'!F18+'Яблоновская ОШ'!F18+'Алгинская ОШ'!F18+'Краснофлотская ОШ'!F18+'Кудку агашСШ'!F18+'Каратальская НШ'!F18+'Джукейская НШ'!F18+'Трудовая НШ'!F18</f>
        <v>#VALUE!</v>
      </c>
      <c r="G18" s="69">
        <f>D18+D21+D24+D27</f>
        <v>971.04</v>
      </c>
    </row>
    <row r="19" spans="1:7" ht="21.95" customHeight="1" x14ac:dyDescent="0.3">
      <c r="A19" s="9" t="s">
        <v>25</v>
      </c>
      <c r="B19" s="6" t="s">
        <v>26</v>
      </c>
      <c r="C19" s="32">
        <f>C17/C18/12*1000</f>
        <v>223542.74193548391</v>
      </c>
      <c r="D19" s="32">
        <f t="shared" ref="D19:E19" si="3">C19</f>
        <v>223542.74193548391</v>
      </c>
      <c r="E19" s="32">
        <f t="shared" si="3"/>
        <v>223542.74193548391</v>
      </c>
      <c r="F19" s="81" t="e">
        <f>F17/F18/12*1000</f>
        <v>#VALUE!</v>
      </c>
      <c r="G19" s="61"/>
    </row>
    <row r="20" spans="1:7" ht="25.5" x14ac:dyDescent="0.3">
      <c r="A20" s="5" t="s">
        <v>22</v>
      </c>
      <c r="B20" s="47" t="s">
        <v>2</v>
      </c>
      <c r="C20" s="41">
        <f>'СШ №1'!C20+'СШ №2'!C20+'Макинская СШ'!C20+УЛЬГИ!C20+АндыкожаСШ!C20+'Ангал СШ'!C20+'Тасшалк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1572377.8000000003</v>
      </c>
      <c r="D20" s="41">
        <f>'СШ №1'!D20+'СШ №2'!D20+'Макинская СШ'!D20+УЛЬГИ!D20+АндыкожаСШ!D20+'Ангал СШ'!D20+'Тасшалк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1179283.3499999999</v>
      </c>
      <c r="E20" s="41">
        <f>'СШ №1'!E20+'СШ №2'!E20+'Макинская СШ'!E20+УЛЬГИ!E20+АндыкожаСШ!E20+'Ангал СШ'!E20+'Тасшалк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1179283.3499999999</v>
      </c>
      <c r="F20" s="45">
        <f>'СШ №1'!F20+'СШ №2'!F20+'Макинская СШ'!F20+УЛЬГИ!F20+АндыкожаСШ!F20+'Ангал СШ'!F20+'Тасшалк СШ'!F20+'Саулинская СШ'!F20+'Енбекшильдерская СШ'!F20+'Буландинская СШ'!F20+'Когамская СШ'!F20+'Бирсуатская СШ'!F20+'Кенащинская СШ'!F20+'Мамайская ОШ'!F20+'Заураловская ОШ'!F20+'Макпальская ОШ'!F20+'Баймурзинская ОШ'!F20+'Советская ОШ'!F20+'Заозерновская ОШ'!F20+'Кызыл-Уюмская ОШ'!F20+'Яблоновская ОШ'!F20+'Алгинская ОШ'!F20+'Краснофлотская ОШ'!F20+'Кудку агашСШ'!F20+'Каратальская НШ'!F20+'Джукейская НШ'!F20+'Трудовая НШ'!F20</f>
        <v>0</v>
      </c>
      <c r="G20" s="61"/>
    </row>
    <row r="21" spans="1:7" x14ac:dyDescent="0.3">
      <c r="A21" s="9" t="s">
        <v>4</v>
      </c>
      <c r="B21" s="10" t="s">
        <v>3</v>
      </c>
      <c r="C21" s="63">
        <f>'СШ №1'!C21+'СШ №2'!C21+'Макинская СШ'!C21+УЛЬГИ!C21+АндыкожаСШ!C21+'Ангал СШ'!C21+'Тасшалк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434.79</v>
      </c>
      <c r="D21" s="64">
        <f>'СШ №1'!D21+'СШ №2'!D21+'Макинская СШ'!D21+УЛЬГИ!D21+АндыкожаСШ!D21+'Ангал СШ'!D21+'Тасшалк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434.79</v>
      </c>
      <c r="E21" s="64">
        <f>'СШ №1'!E21+'СШ №2'!E21+'Макинская СШ'!E21+УЛЬГИ!E21+АндыкожаСШ!E21+'Ангал СШ'!E21+'Тасшалк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434.79</v>
      </c>
      <c r="F21" s="81">
        <f>'СШ №1'!F21+'СШ №2'!F21+'Макинская СШ'!F21+УЛЬГИ!F21+АндыкожаСШ!F21+'Ангал СШ'!F21+'Тасшалк СШ'!F21+'Саулинская СШ'!F21+'Енбекшильдерская СШ'!F21+'Буландинская СШ'!F21+'Когамская СШ'!F21+'Бирсуатская СШ'!F21+'Кенащинская СШ'!F21+'Мамайская ОШ'!F21+'Заураловская ОШ'!F21+'Макпальская ОШ'!F21+'Баймурзинская ОШ'!F21+'Советская ОШ'!F21+'Заозерновская ОШ'!F21+'Кызыл-Уюмская ОШ'!F21+'Яблоновская ОШ'!F21+'Алгинская ОШ'!F21+'Краснофлотская ОШ'!F21+'Кудку агашСШ'!F21+'Каратальская НШ'!F21+'Джукейская НШ'!F21+'Трудовая НШ'!F21</f>
        <v>0</v>
      </c>
      <c r="G21" s="61"/>
    </row>
    <row r="22" spans="1:7" ht="21.95" customHeight="1" x14ac:dyDescent="0.3">
      <c r="A22" s="9" t="s">
        <v>25</v>
      </c>
      <c r="B22" s="6" t="s">
        <v>26</v>
      </c>
      <c r="C22" s="32">
        <f>C20/12/C21*1000</f>
        <v>301367.28842276352</v>
      </c>
      <c r="D22" s="32">
        <f t="shared" ref="D22:E22" si="4">C22</f>
        <v>301367.28842276352</v>
      </c>
      <c r="E22" s="32">
        <f t="shared" si="4"/>
        <v>301367.28842276352</v>
      </c>
      <c r="F22" s="81" t="e">
        <f>F20/12/F21*1000</f>
        <v>#DIV/0!</v>
      </c>
      <c r="G22" s="61"/>
    </row>
    <row r="23" spans="1:7" ht="42" customHeight="1" x14ac:dyDescent="0.3">
      <c r="A23" s="11" t="s">
        <v>36</v>
      </c>
      <c r="B23" s="47" t="s">
        <v>2</v>
      </c>
      <c r="C23" s="41">
        <f>'СШ №1'!C23+'СШ №2'!C23+'Макинская СШ'!C23+УЛЬГИ!C23+АндыкожаСШ!C23+'Ангал СШ'!C23+'Тасшалк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229623.60000000003</v>
      </c>
      <c r="D23" s="41">
        <f>'СШ №1'!D23+'СШ №2'!D23+'Макинская СШ'!D23+УЛЬГИ!D23+АндыкожаСШ!D23+'Ангал СШ'!D23+'Тасшалк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172217.70000000004</v>
      </c>
      <c r="E23" s="41">
        <f>'СШ №1'!E23+'СШ №2'!E23+'Макинская СШ'!E23+УЛЬГИ!E23+АндыкожаСШ!E23+'Ангал СШ'!E23+'Тасшалк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167814.95625000002</v>
      </c>
      <c r="F23" s="45">
        <f>'СШ №1'!F23+'СШ №2'!F23+'Макинская СШ'!F23+УЛЬГИ!F23+АндыкожаСШ!F23+'Ангал СШ'!F23+'Тасшалк СШ'!F23+'Саулинская СШ'!F23+'Енбекшильдерская СШ'!F23+'Буландинская СШ'!F23+'Когамская СШ'!F23+'Бирсуатская СШ'!F23+'Кенащинская СШ'!F23+'Мамайская ОШ'!F23+'Заураловская ОШ'!F23+'Макпальская ОШ'!F23+'Баймурзинская ОШ'!F23+'Советская ОШ'!F23+'Заозерновская ОШ'!F23+'Кызыл-Уюмская ОШ'!F23+'Яблоновская ОШ'!F23+'Алгинская ОШ'!F23+'Краснофлотская ОШ'!F23+'Кудку агашСШ'!F23+'Каратальская НШ'!F23+'Джукейская НШ'!F23+'Трудовая НШ'!F23</f>
        <v>0</v>
      </c>
      <c r="G23" s="61"/>
    </row>
    <row r="24" spans="1:7" x14ac:dyDescent="0.3">
      <c r="A24" s="9" t="s">
        <v>4</v>
      </c>
      <c r="B24" s="10" t="s">
        <v>3</v>
      </c>
      <c r="C24" s="63">
        <f>'СШ №1'!C24+'СШ №2'!C24+'Макинская СШ'!C24+УЛЬГИ!C24+АндыкожаСШ!C24+'Ангал СШ'!C24+'Тасшалк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101.5</v>
      </c>
      <c r="D24" s="63">
        <f>'СШ №1'!D24+'СШ №2'!D24+'Макинская СШ'!D24+УЛЬГИ!D24+АндыкожаСШ!D24+'Ангал СШ'!D24+'Тасшалк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101.5</v>
      </c>
      <c r="E24" s="63">
        <f>'СШ №1'!E24+'СШ №2'!E24+'Макинская СШ'!E24+УЛЬГИ!E24+АндыкожаСШ!E24+'Ангал СШ'!E24+'Тасшалк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101.5</v>
      </c>
      <c r="F24" s="83">
        <f>'СШ №1'!F24+'СШ №2'!F24+'Макинская СШ'!F24+УЛЬГИ!F24+АндыкожаСШ!F24+'Ангал СШ'!F24+'Тасшалк СШ'!F24+'Саулинская СШ'!F24+'Енбекшильдерская СШ'!F24+'Буландинская СШ'!F24+'Когамская СШ'!F24+'Бирсуатская СШ'!F24+'Кенащинская СШ'!F24+'Мамайская ОШ'!F24+'Заураловская ОШ'!F24+'Макпальская ОШ'!F24+'Баймурзинская ОШ'!F24+'Советская ОШ'!F24+'Заозерновская ОШ'!F24+'Кызыл-Уюмская ОШ'!F24+'Яблоновская ОШ'!F24+'Алгинская ОШ'!F24+'Краснофлотская ОШ'!F24+'Кудку агашСШ'!F24+'Каратальская НШ'!F24+'Джукейская НШ'!F24+'Трудовая НШ'!F24</f>
        <v>0</v>
      </c>
      <c r="G24" s="61"/>
    </row>
    <row r="25" spans="1:7" ht="21.95" customHeight="1" x14ac:dyDescent="0.3">
      <c r="A25" s="9" t="s">
        <v>25</v>
      </c>
      <c r="B25" s="6" t="s">
        <v>26</v>
      </c>
      <c r="C25" s="32">
        <f>C23/C24/12*1000</f>
        <v>188525.12315270939</v>
      </c>
      <c r="D25" s="32">
        <f t="shared" ref="D25:E25" si="5">C25</f>
        <v>188525.12315270939</v>
      </c>
      <c r="E25" s="32">
        <f t="shared" si="5"/>
        <v>188525.12315270939</v>
      </c>
      <c r="F25" s="81" t="e">
        <f>F23/F24/12*1000</f>
        <v>#DIV/0!</v>
      </c>
      <c r="G25" s="61"/>
    </row>
    <row r="26" spans="1:7" ht="25.5" x14ac:dyDescent="0.3">
      <c r="A26" s="5" t="s">
        <v>23</v>
      </c>
      <c r="B26" s="47" t="s">
        <v>2</v>
      </c>
      <c r="C26" s="41">
        <f>'СШ №1'!C26+'СШ №2'!C26+'Макинская СШ'!C26+УЛЬГИ!C26+АндыкожаСШ!C26+'Ангал СШ'!C26+'Тасшалк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358023</v>
      </c>
      <c r="D26" s="41">
        <f>'СШ №1'!D26+'СШ №2'!D26+'Макинская СШ'!D26+УЛЬГИ!D26+АндыкожаСШ!D26+'Ангал СШ'!D26+'Тасшалк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268517.25</v>
      </c>
      <c r="E26" s="41">
        <f>'СШ №1'!E26+'СШ №2'!E26+'Макинская СШ'!E26+УЛЬГИ!E26+АндыкожаСШ!E26+'Ангал СШ'!E26+'Тасшалк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260676.5625</v>
      </c>
      <c r="F26" s="45">
        <f>'СШ №1'!F26+'СШ №2'!F26+'Макинская СШ'!F26+УЛЬГИ!F26+АндыкожаСШ!F26+'Ангал СШ'!F26+'Тасшалк СШ'!F26+'Саулинская СШ'!F26+'Енбекшильдерская СШ'!F26+'Буландинская СШ'!F26+'Когамская СШ'!F26+'Бирсуатская СШ'!F26+'Кенащинская СШ'!F26+'Мамайская ОШ'!F26+'Заураловская ОШ'!F26+'Макпальская ОШ'!F26+'Баймурзинская ОШ'!F26+'Советская ОШ'!F26+'Заозерновская ОШ'!F26+'Кызыл-Уюмская ОШ'!F26+'Яблоновская ОШ'!F26+'Алгинская ОШ'!F26+'Краснофлотская ОШ'!F26+'Кудку агашСШ'!F26+'Каратальская НШ'!F26+'Джукейская НШ'!F26+'Трудовая НШ'!F26</f>
        <v>0</v>
      </c>
      <c r="G26" s="61"/>
    </row>
    <row r="27" spans="1:7" x14ac:dyDescent="0.3">
      <c r="A27" s="9" t="s">
        <v>4</v>
      </c>
      <c r="B27" s="10" t="s">
        <v>3</v>
      </c>
      <c r="C27" s="63">
        <f>'СШ №1'!C27+'СШ №2'!C27+'Макинская СШ'!C27+УЛЬГИ!C27+АндыкожаСШ!C27+'Ангал СШ'!C27+'Тасшалк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341.75</v>
      </c>
      <c r="D27" s="63">
        <f>'СШ №1'!D27+'СШ №2'!D27+'Макинская СШ'!D27+УЛЬГИ!D27+АндыкожаСШ!D27+'Ангал СШ'!D27+'Тасшалк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341.75</v>
      </c>
      <c r="E27" s="63">
        <f>'СШ №1'!E27+'СШ №2'!E27+'Макинская СШ'!E27+УЛЬГИ!E27+АндыкожаСШ!E27+'Ангал СШ'!E27+'Тасшалк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341.75</v>
      </c>
      <c r="F27" s="83">
        <f>'СШ №1'!F27+'СШ №2'!F27+'Макинская СШ'!F27+УЛЬГИ!F27+АндыкожаСШ!F27+'Ангал СШ'!F27+'Тасшалк СШ'!F27+'Саулинская СШ'!F27+'Енбекшильдерская СШ'!F27+'Буландинская СШ'!F27+'Когамская СШ'!F27+'Бирсуатская СШ'!F27+'Кенащинская СШ'!F27+'Мамайская ОШ'!F27+'Заураловская ОШ'!F27+'Макпальская ОШ'!F27+'Баймурзинская ОШ'!F27+'Советская ОШ'!F27+'Заозерновская ОШ'!F27+'Кызыл-Уюмская ОШ'!F27+'Яблоновская ОШ'!F27+'Алгинская ОШ'!F27+'Краснофлотская ОШ'!F27+'Кудку агашСШ'!F27+'Каратальская НШ'!F27+'Джукейская НШ'!F27+'Трудовая НШ'!F27</f>
        <v>0</v>
      </c>
      <c r="G27" s="61"/>
    </row>
    <row r="28" spans="1:7" ht="21.95" customHeight="1" x14ac:dyDescent="0.3">
      <c r="A28" s="9" t="s">
        <v>25</v>
      </c>
      <c r="B28" s="6" t="s">
        <v>26</v>
      </c>
      <c r="C28" s="32">
        <f>C26/12/C27*1000</f>
        <v>87301.38990490124</v>
      </c>
      <c r="D28" s="32">
        <f t="shared" ref="D28:E28" si="6">C28</f>
        <v>87301.38990490124</v>
      </c>
      <c r="E28" s="32">
        <f t="shared" si="6"/>
        <v>87301.38990490124</v>
      </c>
      <c r="F28" s="81" t="e">
        <f>F26/12/F27*1000</f>
        <v>#DIV/0!</v>
      </c>
      <c r="G28" s="61"/>
    </row>
    <row r="29" spans="1:7" ht="25.5" x14ac:dyDescent="0.3">
      <c r="A29" s="5" t="s">
        <v>5</v>
      </c>
      <c r="B29" s="6" t="s">
        <v>2</v>
      </c>
      <c r="C29" s="42">
        <f>C15*11.54%</f>
        <v>277930.79095999995</v>
      </c>
      <c r="D29" s="42">
        <f t="shared" ref="D29:E29" si="7">D15*11.54%</f>
        <v>204929.58184000006</v>
      </c>
      <c r="E29" s="42">
        <f t="shared" si="7"/>
        <v>204929.58184000006</v>
      </c>
      <c r="F29" s="55">
        <v>246548.1</v>
      </c>
      <c r="G29" s="61">
        <f t="shared" si="2"/>
        <v>31382.690959999949</v>
      </c>
    </row>
    <row r="30" spans="1:7" ht="48" customHeight="1" x14ac:dyDescent="0.3">
      <c r="A30" s="11" t="s">
        <v>6</v>
      </c>
      <c r="B30" s="6" t="s">
        <v>2</v>
      </c>
      <c r="C30" s="52">
        <f>'Трудовая НШ'!C30+'Джукейская НШ'!C30+'Каратальская НШ'!C30+'Краснофлотская ОШ'!C30+'Алгинская ОШ'!C30+'Яблоновская ОШ'!C30+'Кызыл-Уюмская ОШ'!C30+'Заозерновская ОШ'!C30+'Советская ОШ'!C30+'Баймурзинская ОШ'!C30+'Макпальская ОШ'!C30+'Заураловская ОШ'!C30+'Мамайская ОШ'!C30+'Кенащинская СШ'!C30+'Бирсуатская СШ'!C30+'Когамская СШ'!C30+'Буландинская СШ'!C30+'Енбекшильдерская СШ'!C30+'Саулинская СШ'!C30+'Кудку агашСШ'!C30+'Тасшалк СШ'!C30+'Ангал СШ'!C30+АндыкожаСШ!C30+'Макинская СШ'!C30+УЛЬГИ!C30</f>
        <v>146999</v>
      </c>
      <c r="D30" s="72">
        <f>'СШ №1'!D30+'СШ №2'!D30+'Макинская СШ'!D30+УЛЬГИ!D30+АндыкожаСШ!D30+'Ангал СШ'!D30+'Тасшалк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110249.25</v>
      </c>
      <c r="E30" s="72">
        <f>'СШ №1'!E30+'СШ №2'!E30+'Макинская СШ'!E30+УЛЬГИ!E30+АндыкожаСШ!E30+'Ангал СШ'!E30+'Тасшалк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110249.25</v>
      </c>
      <c r="F30" s="91">
        <v>146998.6</v>
      </c>
      <c r="G30" s="94">
        <f t="shared" si="2"/>
        <v>0.39999999999417923</v>
      </c>
    </row>
    <row r="31" spans="1:7" ht="43.5" customHeight="1" x14ac:dyDescent="0.3">
      <c r="A31" s="11" t="s">
        <v>7</v>
      </c>
      <c r="B31" s="6" t="s">
        <v>2</v>
      </c>
      <c r="C31" s="52">
        <f>'Трудовая НШ'!C31+'Джукейская НШ'!C31+'Каратальская НШ'!C31+'Краснофлотская ОШ'!C31+'Алгинская ОШ'!C31+'Яблоновская ОШ'!C31+'Кызыл-Уюмская ОШ'!C31+'Заозерновская ОШ'!C31+'Советская ОШ'!C31+'Баймурзинская ОШ'!C31+'Макпальская ОШ'!C31+'Заураловская ОШ'!C31+'Мамайская ОШ'!C31+'Кенащинская СШ'!C31+'Бирсуатская СШ'!C31+'Когамская СШ'!C31+'Буландинская СШ'!C31+'Енбекшильдерская СШ'!C31+'Саулинская СШ'!C31+'Кудку агашСШ'!C31+'Тасшалк СШ'!C31+'Ангал СШ'!C31+АндыкожаСШ!C31+'Макинская СШ'!C31+УЛЬГИ!C31</f>
        <v>118384.5</v>
      </c>
      <c r="D31" s="41">
        <f>'СШ №1'!D31+'СШ №2'!D31+'Макинская СШ'!D31+УЛЬГИ!D31+АндыкожаСШ!D31+'Ангал СШ'!D31+'Тасшалк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87525.5</v>
      </c>
      <c r="E31" s="41">
        <f>'СШ №1'!E31+'СШ №2'!E31+'Макинская СШ'!E31+УЛЬГИ!E31+АндыкожаСШ!E31+'Ангал СШ'!E31+'Тасшалк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87525.5</v>
      </c>
      <c r="F31" s="92">
        <v>118384.4</v>
      </c>
      <c r="G31" s="94">
        <f t="shared" si="2"/>
        <v>0.10000000000582077</v>
      </c>
    </row>
    <row r="32" spans="1:7" ht="52.5" x14ac:dyDescent="0.3">
      <c r="A32" s="11" t="s">
        <v>8</v>
      </c>
      <c r="B32" s="6" t="s">
        <v>2</v>
      </c>
      <c r="C32" s="52">
        <f>'Трудовая НШ'!C32+'Джукейская НШ'!C32+'Каратальская НШ'!C32+'Краснофлотская ОШ'!C32+'Алгинская ОШ'!C32+'Яблоновская ОШ'!C32+'Кызыл-Уюмская ОШ'!C32+'Заозерновская ОШ'!C32+'Советская ОШ'!C32+'Баймурзинская ОШ'!C32+'Макпальская ОШ'!C32+'Заураловская ОШ'!C32+'Мамайская ОШ'!C32+'Кенащинская СШ'!C32+'Бирсуатская СШ'!C32+'Когамская СШ'!C32+'Буландинская СШ'!C32+'Енбекшильдерская СШ'!C32+'Саулинская СШ'!C32+'Кудку агашСШ'!C32+'Тасшалк СШ'!C32+'Ангал СШ'!C32+АндыкожаСШ!C32+'Макинская СШ'!C32+УЛЬГИ!C32</f>
        <v>94339.4</v>
      </c>
      <c r="D32" s="41">
        <f>'СШ №1'!D32+'СШ №2'!D32+'Макинская СШ'!D32+УЛЬГИ!D32+АндыкожаСШ!D32+'Ангал СШ'!D32+'Тасшалк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89973.4</v>
      </c>
      <c r="E32" s="41">
        <f>'СШ №1'!E32+'СШ №2'!E32+'Макинская СШ'!E32+УЛЬГИ!E32+АндыкожаСШ!E32+'Ангал СШ'!E32+'Тасшалк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89973.4</v>
      </c>
      <c r="F32" s="45">
        <v>94339.4</v>
      </c>
      <c r="G32" s="94">
        <f t="shared" si="2"/>
        <v>0</v>
      </c>
    </row>
    <row r="33" spans="1:7" ht="54" customHeight="1" x14ac:dyDescent="0.3">
      <c r="A33" s="11" t="s">
        <v>9</v>
      </c>
      <c r="B33" s="6" t="s">
        <v>2</v>
      </c>
      <c r="C33" s="62">
        <f>'СШ №1'!C33+'СШ №2'!C33+'Макинская СШ'!C33+УЛЬГИ!C33+АндыкожаСШ!C33+'Ангал СШ'!C33+'Тасшалк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131405</v>
      </c>
      <c r="D33" s="62">
        <f>'СШ №1'!D33+'СШ №2'!D33+'Макинская СШ'!D33+УЛЬГИ!D33+АндыкожаСШ!D33+'Ангал СШ'!D33+'Тасшалк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98553.75</v>
      </c>
      <c r="E33" s="62">
        <f>'СШ №1'!E33+'СШ №2'!E33+'Макинская СШ'!E33+УЛЬГИ!E33+АндыкожаСШ!E33+'Ангал СШ'!E33+'Тасшалк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98553.75</v>
      </c>
      <c r="F33" s="45">
        <v>131405</v>
      </c>
      <c r="G33" s="94">
        <f t="shared" si="2"/>
        <v>0</v>
      </c>
    </row>
    <row r="34" spans="1:7" x14ac:dyDescent="0.3">
      <c r="C34" s="33">
        <f>C33+C32+C31+C30+C29+C15</f>
        <v>3177471.0909599997</v>
      </c>
      <c r="D34" s="33">
        <f t="shared" ref="D34:F34" si="8">D33+D32+D31+D30+D29+D15</f>
        <v>2367051.0818400006</v>
      </c>
      <c r="E34" s="33">
        <f t="shared" si="8"/>
        <v>2367051.0818400006</v>
      </c>
      <c r="F34" s="77">
        <f t="shared" si="8"/>
        <v>3079655.6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4"/>
  <sheetViews>
    <sheetView topLeftCell="A9" workbookViewId="0">
      <pane xSplit="2" ySplit="3" topLeftCell="C16" activePane="bottomRight" state="frozen"/>
      <selection activeCell="A9" sqref="A9"/>
      <selection pane="topRight" activeCell="C9" sqref="C9"/>
      <selection pane="bottomLeft" activeCell="A12" sqref="A12"/>
      <selection pane="bottomRight" activeCell="C23" sqref="C2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50.25" customHeight="1" x14ac:dyDescent="0.3">
      <c r="A4" s="101" t="s">
        <v>58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56</v>
      </c>
      <c r="D11" s="45">
        <f>C11</f>
        <v>56</v>
      </c>
      <c r="E11" s="45">
        <f>D11</f>
        <v>56</v>
      </c>
    </row>
    <row r="12" spans="1:7" ht="25.5" x14ac:dyDescent="0.3">
      <c r="A12" s="9" t="s">
        <v>24</v>
      </c>
      <c r="B12" s="6" t="s">
        <v>2</v>
      </c>
      <c r="C12" s="17">
        <f>(C13-C32)/C11</f>
        <v>2644.2726953571432</v>
      </c>
      <c r="D12" s="17">
        <f t="shared" ref="D12:E12" si="0">(D13-D32)/D11</f>
        <v>1983.2045215178573</v>
      </c>
      <c r="E12" s="17">
        <f t="shared" si="0"/>
        <v>1983.2045215178573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153079.27094000002</v>
      </c>
      <c r="D13" s="42">
        <f t="shared" ref="D13:E13" si="1">D15+D29+D30+D33+D31+D32</f>
        <v>116059.45320500001</v>
      </c>
      <c r="E13" s="42">
        <f t="shared" si="1"/>
        <v>116059.45320500001</v>
      </c>
    </row>
    <row r="14" spans="1:7" x14ac:dyDescent="0.3">
      <c r="A14" s="7" t="s">
        <v>0</v>
      </c>
      <c r="B14" s="8"/>
      <c r="C14" s="17"/>
      <c r="D14" s="17">
        <f t="shared" ref="D14:D32" si="2">C14</f>
        <v>0</v>
      </c>
      <c r="E14" s="17">
        <f t="shared" ref="E14" si="3">D14</f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112861.1</v>
      </c>
      <c r="D15" s="67">
        <f t="shared" ref="D15:E15" si="4">D17+D20+D23+D26</f>
        <v>84645.825000000012</v>
      </c>
      <c r="E15" s="67">
        <f t="shared" si="4"/>
        <v>84645.825000000012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ref="E16" si="5">D16</f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11159</v>
      </c>
      <c r="D17" s="49">
        <f>C17/4*3</f>
        <v>8369.25</v>
      </c>
      <c r="E17" s="42">
        <f t="shared" ref="E17" si="6">D17</f>
        <v>8369.25</v>
      </c>
    </row>
    <row r="18" spans="1:6" s="21" customFormat="1" x14ac:dyDescent="0.3">
      <c r="A18" s="25" t="s">
        <v>4</v>
      </c>
      <c r="B18" s="26" t="s">
        <v>3</v>
      </c>
      <c r="C18" s="39">
        <v>4.5</v>
      </c>
      <c r="D18" s="17">
        <f t="shared" si="2"/>
        <v>4.5</v>
      </c>
      <c r="E18" s="17">
        <f t="shared" ref="E18:E19" si="7">D18</f>
        <v>4.5</v>
      </c>
      <c r="F18" s="69">
        <f>C18+C21+C24+C27</f>
        <v>45.41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C17/12/C18*1000</f>
        <v>206648.14814814815</v>
      </c>
      <c r="D19" s="17">
        <f>D17/3/D18*1000</f>
        <v>619944.4444444445</v>
      </c>
      <c r="E19" s="17">
        <f t="shared" si="7"/>
        <v>619944.4444444445</v>
      </c>
    </row>
    <row r="20" spans="1:6" s="21" customFormat="1" ht="25.5" x14ac:dyDescent="0.3">
      <c r="A20" s="18" t="s">
        <v>30</v>
      </c>
      <c r="B20" s="48" t="s">
        <v>2</v>
      </c>
      <c r="C20" s="42">
        <v>73255.8</v>
      </c>
      <c r="D20" s="49">
        <f>C20/4*3</f>
        <v>54941.850000000006</v>
      </c>
      <c r="E20" s="42">
        <f t="shared" ref="E20" si="8">D20</f>
        <v>54941.850000000006</v>
      </c>
    </row>
    <row r="21" spans="1:6" s="21" customFormat="1" x14ac:dyDescent="0.3">
      <c r="A21" s="25" t="s">
        <v>4</v>
      </c>
      <c r="B21" s="26" t="s">
        <v>3</v>
      </c>
      <c r="C21" s="46">
        <v>19.91</v>
      </c>
      <c r="D21" s="17">
        <f t="shared" si="2"/>
        <v>19.91</v>
      </c>
      <c r="E21" s="17">
        <f t="shared" ref="E21" si="9">D21</f>
        <v>19.91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306612.25514816673</v>
      </c>
      <c r="D22" s="17">
        <f t="shared" si="2"/>
        <v>306612.25514816673</v>
      </c>
      <c r="E22" s="17">
        <f t="shared" ref="E22" si="10">D22</f>
        <v>306612.25514816673</v>
      </c>
    </row>
    <row r="23" spans="1:6" ht="39" x14ac:dyDescent="0.3">
      <c r="A23" s="11" t="s">
        <v>36</v>
      </c>
      <c r="B23" s="47" t="s">
        <v>2</v>
      </c>
      <c r="C23" s="42">
        <v>10220.1</v>
      </c>
      <c r="D23" s="49">
        <f>C23/4*3</f>
        <v>7665.0750000000007</v>
      </c>
      <c r="E23" s="42">
        <f t="shared" ref="E23" si="11">D23</f>
        <v>7665.0750000000007</v>
      </c>
    </row>
    <row r="24" spans="1:6" x14ac:dyDescent="0.3">
      <c r="A24" s="9" t="s">
        <v>4</v>
      </c>
      <c r="B24" s="10" t="s">
        <v>3</v>
      </c>
      <c r="C24" s="39">
        <v>4.5</v>
      </c>
      <c r="D24" s="17">
        <f t="shared" si="2"/>
        <v>4.5</v>
      </c>
      <c r="E24" s="17">
        <f t="shared" ref="E24:E25" si="12">D24</f>
        <v>4.5</v>
      </c>
    </row>
    <row r="25" spans="1:6" ht="21.95" customHeight="1" x14ac:dyDescent="0.3">
      <c r="A25" s="9" t="s">
        <v>25</v>
      </c>
      <c r="B25" s="6" t="s">
        <v>26</v>
      </c>
      <c r="C25" s="17">
        <f>C23/12/C24*1000</f>
        <v>189261.11111111112</v>
      </c>
      <c r="D25" s="17">
        <f t="shared" ref="D25" si="13">C25</f>
        <v>189261.11111111112</v>
      </c>
      <c r="E25" s="17">
        <f t="shared" si="12"/>
        <v>189261.11111111112</v>
      </c>
    </row>
    <row r="26" spans="1:6" ht="25.5" x14ac:dyDescent="0.3">
      <c r="A26" s="5" t="s">
        <v>23</v>
      </c>
      <c r="B26" s="47" t="s">
        <v>2</v>
      </c>
      <c r="C26" s="42">
        <v>18226.2</v>
      </c>
      <c r="D26" s="49">
        <f>C26/4*3</f>
        <v>13669.650000000001</v>
      </c>
      <c r="E26" s="42">
        <f t="shared" ref="E26" si="14">D26</f>
        <v>13669.650000000001</v>
      </c>
    </row>
    <row r="27" spans="1:6" x14ac:dyDescent="0.3">
      <c r="A27" s="9" t="s">
        <v>4</v>
      </c>
      <c r="B27" s="10" t="s">
        <v>3</v>
      </c>
      <c r="C27" s="39">
        <v>16.5</v>
      </c>
      <c r="D27" s="17">
        <f t="shared" si="2"/>
        <v>16.5</v>
      </c>
      <c r="E27" s="17">
        <f t="shared" ref="E27" si="15">D27</f>
        <v>16.5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92051.515151515167</v>
      </c>
      <c r="D28" s="17">
        <f t="shared" si="2"/>
        <v>92051.515151515167</v>
      </c>
      <c r="E28" s="17">
        <f t="shared" ref="E28" si="16">D28</f>
        <v>92051.515151515167</v>
      </c>
    </row>
    <row r="29" spans="1:6" ht="25.5" x14ac:dyDescent="0.3">
      <c r="A29" s="5" t="s">
        <v>5</v>
      </c>
      <c r="B29" s="6" t="s">
        <v>2</v>
      </c>
      <c r="C29" s="42">
        <f>C15*11.54%</f>
        <v>13024.17094</v>
      </c>
      <c r="D29" s="42">
        <f t="shared" ref="D29:E29" si="17">D15*11.54%</f>
        <v>9768.1282050000009</v>
      </c>
      <c r="E29" s="42">
        <f t="shared" si="17"/>
        <v>9768.1282050000009</v>
      </c>
    </row>
    <row r="30" spans="1:6" ht="36.75" x14ac:dyDescent="0.3">
      <c r="A30" s="11" t="s">
        <v>6</v>
      </c>
      <c r="B30" s="6" t="s">
        <v>2</v>
      </c>
      <c r="C30" s="42">
        <v>8306</v>
      </c>
      <c r="D30" s="49">
        <f>C30/4*3</f>
        <v>6229.5</v>
      </c>
      <c r="E30" s="42">
        <f t="shared" ref="E30" si="18">D30</f>
        <v>6229.5</v>
      </c>
    </row>
    <row r="31" spans="1:6" ht="25.5" x14ac:dyDescent="0.3">
      <c r="A31" s="11" t="s">
        <v>7</v>
      </c>
      <c r="B31" s="6" t="s">
        <v>2</v>
      </c>
      <c r="C31" s="17">
        <v>8000</v>
      </c>
      <c r="D31" s="17">
        <v>6000</v>
      </c>
      <c r="E31" s="17">
        <v>6000</v>
      </c>
    </row>
    <row r="32" spans="1:6" ht="36.75" x14ac:dyDescent="0.3">
      <c r="A32" s="11" t="s">
        <v>8</v>
      </c>
      <c r="B32" s="6" t="s">
        <v>2</v>
      </c>
      <c r="C32" s="42">
        <v>5000</v>
      </c>
      <c r="D32" s="42">
        <f t="shared" si="2"/>
        <v>5000</v>
      </c>
      <c r="E32" s="42">
        <f t="shared" ref="E32" si="19">D32</f>
        <v>5000</v>
      </c>
    </row>
    <row r="33" spans="1:5" ht="38.25" customHeight="1" x14ac:dyDescent="0.3">
      <c r="A33" s="11" t="s">
        <v>9</v>
      </c>
      <c r="B33" s="6" t="s">
        <v>2</v>
      </c>
      <c r="C33" s="42">
        <v>5888</v>
      </c>
      <c r="D33" s="49">
        <f>C33/4*3</f>
        <v>4416</v>
      </c>
      <c r="E33" s="42">
        <f t="shared" ref="E33" si="20">D33</f>
        <v>4416</v>
      </c>
    </row>
    <row r="34" spans="1:5" x14ac:dyDescent="0.3">
      <c r="C34" s="16">
        <f>C33+C32+C31+C30+C29+C15</f>
        <v>153079.27094000002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4"/>
  <sheetViews>
    <sheetView topLeftCell="A8" workbookViewId="0">
      <pane xSplit="2" ySplit="4" topLeftCell="C21" activePane="bottomRight" state="frozen"/>
      <selection activeCell="A8" sqref="A8"/>
      <selection pane="topRight" activeCell="C8" sqref="C8"/>
      <selection pane="bottomLeft" activeCell="A12" sqref="A12"/>
      <selection pane="bottomRight" activeCell="B26" sqref="B2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8.75" customHeight="1" x14ac:dyDescent="0.3">
      <c r="A4" s="101" t="s">
        <v>56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139</v>
      </c>
      <c r="D11" s="45">
        <f>C11</f>
        <v>139</v>
      </c>
      <c r="E11" s="45">
        <f>D11</f>
        <v>139</v>
      </c>
    </row>
    <row r="12" spans="1:7" ht="25.5" x14ac:dyDescent="0.3">
      <c r="A12" s="9" t="s">
        <v>24</v>
      </c>
      <c r="B12" s="6" t="s">
        <v>2</v>
      </c>
      <c r="C12" s="17">
        <f>(C13-C32)/C11</f>
        <v>1671.5424715107913</v>
      </c>
      <c r="D12" s="17">
        <f t="shared" ref="D12:E12" si="0">(D13-D32)/D11</f>
        <v>1253.6568536330935</v>
      </c>
      <c r="E12" s="17">
        <f t="shared" si="0"/>
        <v>1253.6568536330935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237344.40354</v>
      </c>
      <c r="D13" s="42">
        <f t="shared" ref="D13:E13" si="1">D15+D29+D30+D33+D31+D32</f>
        <v>179258.30265500001</v>
      </c>
      <c r="E13" s="42">
        <f t="shared" si="1"/>
        <v>179258.30265500001</v>
      </c>
    </row>
    <row r="14" spans="1:7" x14ac:dyDescent="0.3">
      <c r="A14" s="7" t="s">
        <v>0</v>
      </c>
      <c r="B14" s="8"/>
      <c r="C14" s="17">
        <v>0</v>
      </c>
      <c r="D14" s="32">
        <f t="shared" ref="D14:E33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183980.1</v>
      </c>
      <c r="D15" s="67">
        <f t="shared" ref="D15:E15" si="3">D17+D20+D23+D26</f>
        <v>137985.07500000001</v>
      </c>
      <c r="E15" s="67">
        <f t="shared" si="3"/>
        <v>137985.07500000001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14874</v>
      </c>
      <c r="D17" s="49">
        <f>C17/4*3</f>
        <v>11155.5</v>
      </c>
      <c r="E17" s="49">
        <f t="shared" si="2"/>
        <v>11155.5</v>
      </c>
    </row>
    <row r="18" spans="1:6" s="21" customFormat="1" x14ac:dyDescent="0.3">
      <c r="A18" s="25" t="s">
        <v>4</v>
      </c>
      <c r="B18" s="26" t="s">
        <v>3</v>
      </c>
      <c r="C18" s="37">
        <v>5.5</v>
      </c>
      <c r="D18" s="32">
        <f t="shared" si="2"/>
        <v>5.5</v>
      </c>
      <c r="E18" s="32">
        <f t="shared" si="2"/>
        <v>5.5</v>
      </c>
      <c r="F18" s="69">
        <f>C18+C21+C24+C27</f>
        <v>67.06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225563.63636363638</v>
      </c>
      <c r="D19" s="32">
        <f t="shared" si="2"/>
        <v>225563.63636363638</v>
      </c>
      <c r="E19" s="32">
        <f t="shared" si="2"/>
        <v>225563.63636363638</v>
      </c>
    </row>
    <row r="20" spans="1:6" s="21" customFormat="1" ht="25.5" x14ac:dyDescent="0.3">
      <c r="A20" s="18" t="s">
        <v>30</v>
      </c>
      <c r="B20" s="48" t="s">
        <v>2</v>
      </c>
      <c r="C20" s="49">
        <v>132978.5</v>
      </c>
      <c r="D20" s="49">
        <f>C20/4*3</f>
        <v>99733.875</v>
      </c>
      <c r="E20" s="49">
        <f t="shared" si="2"/>
        <v>99733.875</v>
      </c>
    </row>
    <row r="21" spans="1:6" s="21" customFormat="1" x14ac:dyDescent="0.3">
      <c r="A21" s="25" t="s">
        <v>4</v>
      </c>
      <c r="B21" s="26" t="s">
        <v>3</v>
      </c>
      <c r="C21" s="59">
        <v>36.56</v>
      </c>
      <c r="D21" s="32">
        <f t="shared" si="2"/>
        <v>36.56</v>
      </c>
      <c r="E21" s="32">
        <f t="shared" si="2"/>
        <v>36.56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303105.62545587157</v>
      </c>
      <c r="D22" s="32">
        <f t="shared" si="2"/>
        <v>303105.62545587157</v>
      </c>
      <c r="E22" s="32">
        <f t="shared" si="2"/>
        <v>303105.62545587157</v>
      </c>
    </row>
    <row r="23" spans="1:6" ht="39" x14ac:dyDescent="0.3">
      <c r="A23" s="11" t="s">
        <v>36</v>
      </c>
      <c r="B23" s="47" t="s">
        <v>2</v>
      </c>
      <c r="C23" s="49">
        <v>14492.9</v>
      </c>
      <c r="D23" s="49">
        <f>C23/4*3</f>
        <v>10869.674999999999</v>
      </c>
      <c r="E23" s="49">
        <f t="shared" si="2"/>
        <v>10869.674999999999</v>
      </c>
    </row>
    <row r="24" spans="1:6" x14ac:dyDescent="0.3">
      <c r="A24" s="9" t="s">
        <v>4</v>
      </c>
      <c r="B24" s="10" t="s">
        <v>3</v>
      </c>
      <c r="C24" s="37">
        <v>5</v>
      </c>
      <c r="D24" s="32">
        <f t="shared" si="2"/>
        <v>5</v>
      </c>
      <c r="E24" s="32">
        <f t="shared" si="2"/>
        <v>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241548.33333333331</v>
      </c>
      <c r="D25" s="32">
        <f t="shared" si="2"/>
        <v>241548.33333333331</v>
      </c>
      <c r="E25" s="32">
        <f t="shared" si="2"/>
        <v>241548.33333333331</v>
      </c>
    </row>
    <row r="26" spans="1:6" ht="25.5" x14ac:dyDescent="0.3">
      <c r="A26" s="5" t="s">
        <v>23</v>
      </c>
      <c r="B26" s="47" t="s">
        <v>2</v>
      </c>
      <c r="C26" s="49">
        <v>21634.7</v>
      </c>
      <c r="D26" s="49">
        <f>C26/4*3</f>
        <v>16226.025000000001</v>
      </c>
      <c r="E26" s="49">
        <f t="shared" si="2"/>
        <v>16226.025000000001</v>
      </c>
    </row>
    <row r="27" spans="1:6" x14ac:dyDescent="0.3">
      <c r="A27" s="9" t="s">
        <v>4</v>
      </c>
      <c r="B27" s="10" t="s">
        <v>3</v>
      </c>
      <c r="C27" s="37">
        <v>20</v>
      </c>
      <c r="D27" s="32">
        <f t="shared" si="2"/>
        <v>20</v>
      </c>
      <c r="E27" s="32">
        <f t="shared" si="2"/>
        <v>20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90144.583333333328</v>
      </c>
      <c r="D28" s="32">
        <f t="shared" si="2"/>
        <v>90144.583333333328</v>
      </c>
      <c r="E28" s="32">
        <f t="shared" si="2"/>
        <v>90144.583333333328</v>
      </c>
    </row>
    <row r="29" spans="1:6" ht="25.5" x14ac:dyDescent="0.3">
      <c r="A29" s="5" t="s">
        <v>5</v>
      </c>
      <c r="B29" s="6" t="s">
        <v>2</v>
      </c>
      <c r="C29" s="42">
        <f>C15*11.54%</f>
        <v>21231.303539999997</v>
      </c>
      <c r="D29" s="42">
        <f t="shared" ref="D29:E29" si="4">D15*11.54%</f>
        <v>15923.477655000001</v>
      </c>
      <c r="E29" s="42">
        <f t="shared" si="4"/>
        <v>15923.477655000001</v>
      </c>
    </row>
    <row r="30" spans="1:6" ht="36.75" x14ac:dyDescent="0.3">
      <c r="A30" s="11" t="s">
        <v>6</v>
      </c>
      <c r="B30" s="6" t="s">
        <v>2</v>
      </c>
      <c r="C30" s="42">
        <v>9203</v>
      </c>
      <c r="D30" s="49">
        <f>C30/4*3</f>
        <v>6902.25</v>
      </c>
      <c r="E30" s="49">
        <f t="shared" si="2"/>
        <v>6902.25</v>
      </c>
    </row>
    <row r="31" spans="1:6" ht="25.5" x14ac:dyDescent="0.3">
      <c r="A31" s="11" t="s">
        <v>7</v>
      </c>
      <c r="B31" s="6" t="s">
        <v>2</v>
      </c>
      <c r="C31" s="17">
        <v>8000</v>
      </c>
      <c r="D31" s="17">
        <v>6000</v>
      </c>
      <c r="E31" s="17">
        <v>6000</v>
      </c>
    </row>
    <row r="32" spans="1:6" ht="36.75" x14ac:dyDescent="0.3">
      <c r="A32" s="11" t="s">
        <v>8</v>
      </c>
      <c r="B32" s="6" t="s">
        <v>2</v>
      </c>
      <c r="C32" s="42">
        <v>5000</v>
      </c>
      <c r="D32" s="49">
        <f t="shared" si="2"/>
        <v>5000</v>
      </c>
      <c r="E32" s="49">
        <f t="shared" si="2"/>
        <v>5000</v>
      </c>
    </row>
    <row r="33" spans="1:5" ht="38.25" customHeight="1" x14ac:dyDescent="0.3">
      <c r="A33" s="11" t="s">
        <v>9</v>
      </c>
      <c r="B33" s="6" t="s">
        <v>2</v>
      </c>
      <c r="C33" s="42">
        <v>9930</v>
      </c>
      <c r="D33" s="49">
        <f>C33/4*3</f>
        <v>7447.5</v>
      </c>
      <c r="E33" s="49">
        <f t="shared" si="2"/>
        <v>7447.5</v>
      </c>
    </row>
    <row r="34" spans="1:5" x14ac:dyDescent="0.3">
      <c r="C34" s="16">
        <f>C33+C32+C31+C30+C29+C15</f>
        <v>237344.40354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4"/>
  <sheetViews>
    <sheetView topLeftCell="A9" workbookViewId="0">
      <pane xSplit="2" ySplit="3" topLeftCell="C12" activePane="bottomRight" state="frozen"/>
      <selection activeCell="A9" sqref="A9"/>
      <selection pane="topRight" activeCell="C9" sqref="C9"/>
      <selection pane="bottomLeft" activeCell="A12" sqref="A12"/>
      <selection pane="bottomRight" activeCell="D19" sqref="D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3.7109375" style="16" customWidth="1"/>
    <col min="5" max="5" width="13.5703125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8" customHeight="1" x14ac:dyDescent="0.3">
      <c r="A4" s="101" t="s">
        <v>55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  <c r="F10" s="2" t="s">
        <v>31</v>
      </c>
    </row>
    <row r="11" spans="1:7" x14ac:dyDescent="0.3">
      <c r="A11" s="5" t="s">
        <v>21</v>
      </c>
      <c r="B11" s="6" t="s">
        <v>10</v>
      </c>
      <c r="C11" s="45">
        <v>60</v>
      </c>
      <c r="D11" s="45">
        <f>C11</f>
        <v>60</v>
      </c>
      <c r="E11" s="45">
        <f>D11</f>
        <v>60</v>
      </c>
    </row>
    <row r="12" spans="1:7" ht="25.5" x14ac:dyDescent="0.3">
      <c r="A12" s="9" t="s">
        <v>37</v>
      </c>
      <c r="B12" s="6" t="s">
        <v>2</v>
      </c>
      <c r="C12" s="17">
        <f>(C13-C32)/C11</f>
        <v>2490.751330333333</v>
      </c>
      <c r="D12" s="17">
        <f t="shared" ref="D12:E12" si="0">(D13-D32)/D11</f>
        <v>1873.4801644166664</v>
      </c>
      <c r="E12" s="17">
        <f t="shared" si="0"/>
        <v>1873.4801644166664</v>
      </c>
    </row>
    <row r="13" spans="1:7" ht="25.5" x14ac:dyDescent="0.3">
      <c r="A13" s="5" t="s">
        <v>11</v>
      </c>
      <c r="B13" s="6" t="s">
        <v>2</v>
      </c>
      <c r="C13" s="55">
        <f>C15+C29+C30+C33+C31+C32</f>
        <v>151361.07981999998</v>
      </c>
      <c r="D13" s="55">
        <f t="shared" ref="D13:E13" si="1">D15+D29+D30+D33+D31+D32</f>
        <v>112408.80986499999</v>
      </c>
      <c r="E13" s="55">
        <f t="shared" si="1"/>
        <v>112408.80986499999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128438.29999999999</v>
      </c>
      <c r="D15" s="67">
        <f t="shared" ref="D15:E15" si="3">D17+D20+D23+D26</f>
        <v>96328.724999999991</v>
      </c>
      <c r="E15" s="67">
        <f t="shared" si="3"/>
        <v>96328.724999999991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14572.2</v>
      </c>
      <c r="D17" s="49">
        <f>C17/4*3</f>
        <v>10929.150000000001</v>
      </c>
      <c r="E17" s="42">
        <f t="shared" si="2"/>
        <v>10929.150000000001</v>
      </c>
    </row>
    <row r="18" spans="1:6" s="21" customFormat="1" x14ac:dyDescent="0.3">
      <c r="A18" s="25" t="s">
        <v>4</v>
      </c>
      <c r="B18" s="26" t="s">
        <v>3</v>
      </c>
      <c r="C18" s="37">
        <v>5</v>
      </c>
      <c r="D18" s="17">
        <f t="shared" si="2"/>
        <v>5</v>
      </c>
      <c r="E18" s="17">
        <f t="shared" si="2"/>
        <v>5</v>
      </c>
      <c r="F18" s="69">
        <f>C18+C21+C24+C27</f>
        <v>45.06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243070</v>
      </c>
      <c r="D19" s="17">
        <f t="shared" si="2"/>
        <v>243070</v>
      </c>
      <c r="E19" s="17">
        <f t="shared" si="2"/>
        <v>243070</v>
      </c>
    </row>
    <row r="20" spans="1:6" s="21" customFormat="1" ht="25.5" x14ac:dyDescent="0.3">
      <c r="A20" s="18" t="s">
        <v>30</v>
      </c>
      <c r="B20" s="48" t="s">
        <v>2</v>
      </c>
      <c r="C20" s="49">
        <v>89259</v>
      </c>
      <c r="D20" s="49">
        <f>C20/4*3</f>
        <v>66944.25</v>
      </c>
      <c r="E20" s="42">
        <f t="shared" si="2"/>
        <v>66944.25</v>
      </c>
    </row>
    <row r="21" spans="1:6" x14ac:dyDescent="0.3">
      <c r="A21" s="9" t="s">
        <v>4</v>
      </c>
      <c r="B21" s="10" t="s">
        <v>3</v>
      </c>
      <c r="C21" s="59">
        <v>24.06</v>
      </c>
      <c r="D21" s="17">
        <f t="shared" si="2"/>
        <v>24.06</v>
      </c>
      <c r="E21" s="17">
        <f t="shared" si="2"/>
        <v>24.06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309154.19783873652</v>
      </c>
      <c r="D22" s="17">
        <f t="shared" si="2"/>
        <v>309154.19783873652</v>
      </c>
      <c r="E22" s="17">
        <f t="shared" si="2"/>
        <v>309154.19783873652</v>
      </c>
    </row>
    <row r="23" spans="1:6" ht="39" x14ac:dyDescent="0.3">
      <c r="A23" s="11" t="s">
        <v>36</v>
      </c>
      <c r="B23" s="47" t="s">
        <v>2</v>
      </c>
      <c r="C23" s="49">
        <v>13018.2</v>
      </c>
      <c r="D23" s="49">
        <f>C23/4*3</f>
        <v>9763.6500000000015</v>
      </c>
      <c r="E23" s="42">
        <f t="shared" si="2"/>
        <v>9763.6500000000015</v>
      </c>
    </row>
    <row r="24" spans="1:6" x14ac:dyDescent="0.3">
      <c r="A24" s="9" t="s">
        <v>4</v>
      </c>
      <c r="B24" s="10" t="s">
        <v>3</v>
      </c>
      <c r="C24" s="37">
        <v>5.5</v>
      </c>
      <c r="D24" s="17">
        <f t="shared" si="2"/>
        <v>5.5</v>
      </c>
      <c r="E24" s="17">
        <f t="shared" si="2"/>
        <v>5.5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197245.45454545456</v>
      </c>
      <c r="D25" s="17">
        <f t="shared" si="2"/>
        <v>197245.45454545456</v>
      </c>
      <c r="E25" s="17">
        <f t="shared" si="2"/>
        <v>197245.45454545456</v>
      </c>
    </row>
    <row r="26" spans="1:6" ht="25.5" x14ac:dyDescent="0.3">
      <c r="A26" s="5" t="s">
        <v>23</v>
      </c>
      <c r="B26" s="47" t="s">
        <v>2</v>
      </c>
      <c r="C26" s="49">
        <v>11588.9</v>
      </c>
      <c r="D26" s="49">
        <f>C26/4*3</f>
        <v>8691.6749999999993</v>
      </c>
      <c r="E26" s="42">
        <f t="shared" si="2"/>
        <v>8691.6749999999993</v>
      </c>
    </row>
    <row r="27" spans="1:6" x14ac:dyDescent="0.3">
      <c r="A27" s="9" t="s">
        <v>4</v>
      </c>
      <c r="B27" s="10" t="s">
        <v>3</v>
      </c>
      <c r="C27" s="37">
        <v>10.5</v>
      </c>
      <c r="D27" s="17">
        <f t="shared" si="2"/>
        <v>10.5</v>
      </c>
      <c r="E27" s="17">
        <f t="shared" si="2"/>
        <v>10.5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91975.396825396834</v>
      </c>
      <c r="D28" s="17">
        <f t="shared" si="2"/>
        <v>91975.396825396834</v>
      </c>
      <c r="E28" s="17">
        <f t="shared" si="2"/>
        <v>91975.396825396834</v>
      </c>
    </row>
    <row r="29" spans="1:6" ht="25.5" x14ac:dyDescent="0.3">
      <c r="A29" s="5" t="s">
        <v>5</v>
      </c>
      <c r="B29" s="6" t="s">
        <v>2</v>
      </c>
      <c r="C29" s="42">
        <f>C15*11.54%</f>
        <v>14821.779819999998</v>
      </c>
      <c r="D29" s="42">
        <f t="shared" ref="D29:E29" si="4">D15*11.54%</f>
        <v>11116.334864999997</v>
      </c>
      <c r="E29" s="42">
        <f t="shared" si="4"/>
        <v>11116.334864999997</v>
      </c>
    </row>
    <row r="30" spans="1:6" ht="36.75" x14ac:dyDescent="0.3">
      <c r="A30" s="11" t="s">
        <v>6</v>
      </c>
      <c r="B30" s="6" t="s">
        <v>2</v>
      </c>
      <c r="C30" s="42">
        <v>1696</v>
      </c>
      <c r="D30" s="49">
        <f>C30/4*3</f>
        <v>1272</v>
      </c>
      <c r="E30" s="42">
        <f t="shared" si="2"/>
        <v>1272</v>
      </c>
    </row>
    <row r="31" spans="1:6" ht="25.5" x14ac:dyDescent="0.3">
      <c r="A31" s="11" t="s">
        <v>7</v>
      </c>
      <c r="B31" s="6" t="s">
        <v>2</v>
      </c>
      <c r="C31" s="17">
        <v>1300</v>
      </c>
      <c r="D31" s="17">
        <v>1300</v>
      </c>
      <c r="E31" s="17">
        <v>1300</v>
      </c>
    </row>
    <row r="32" spans="1:6" ht="36.75" x14ac:dyDescent="0.3">
      <c r="A32" s="11" t="s">
        <v>8</v>
      </c>
      <c r="B32" s="6" t="s">
        <v>2</v>
      </c>
      <c r="C32" s="42">
        <v>1916</v>
      </c>
      <c r="D32" s="42"/>
      <c r="E32" s="42"/>
    </row>
    <row r="33" spans="1:5" ht="58.5" customHeight="1" x14ac:dyDescent="0.3">
      <c r="A33" s="11" t="s">
        <v>9</v>
      </c>
      <c r="B33" s="6" t="s">
        <v>2</v>
      </c>
      <c r="C33" s="42">
        <v>3189</v>
      </c>
      <c r="D33" s="49">
        <f>C33/4*3</f>
        <v>2391.75</v>
      </c>
      <c r="E33" s="42">
        <f t="shared" si="2"/>
        <v>2391.75</v>
      </c>
    </row>
    <row r="34" spans="1:5" x14ac:dyDescent="0.3">
      <c r="C34" s="16">
        <f>C33+C32+C31+C30+C29+C15</f>
        <v>151361.07981999998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4"/>
  <sheetViews>
    <sheetView topLeftCell="A8" workbookViewId="0">
      <pane xSplit="2" ySplit="4" topLeftCell="C12" activePane="bottomRight" state="frozen"/>
      <selection activeCell="A8" sqref="A8"/>
      <selection pane="topRight" activeCell="C8" sqref="C8"/>
      <selection pane="bottomLeft" activeCell="A12" sqref="A12"/>
      <selection pane="bottomRight" activeCell="C18" sqref="C1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57" customHeight="1" x14ac:dyDescent="0.3">
      <c r="A4" s="101" t="s">
        <v>54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53</v>
      </c>
      <c r="D11" s="45">
        <f>C11</f>
        <v>53</v>
      </c>
      <c r="E11" s="45">
        <f>D11</f>
        <v>53</v>
      </c>
    </row>
    <row r="12" spans="1:7" ht="25.5" x14ac:dyDescent="0.3">
      <c r="A12" s="9" t="s">
        <v>24</v>
      </c>
      <c r="B12" s="6" t="s">
        <v>2</v>
      </c>
      <c r="C12" s="17">
        <f>(C13-C32)/C11</f>
        <v>2530.8518913207545</v>
      </c>
      <c r="D12" s="17">
        <f t="shared" ref="D12:E12" si="0">(D13-D32)/D11</f>
        <v>1912.0634467924526</v>
      </c>
      <c r="E12" s="17">
        <f t="shared" si="0"/>
        <v>1912.0634467924526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139135.15023999999</v>
      </c>
      <c r="D13" s="42">
        <f t="shared" ref="D13:E13" si="1">D15+D29+D30+D33+D31+D32</f>
        <v>106339.36267999999</v>
      </c>
      <c r="E13" s="42">
        <f t="shared" si="1"/>
        <v>106339.36267999999</v>
      </c>
    </row>
    <row r="14" spans="1:7" x14ac:dyDescent="0.3">
      <c r="A14" s="7" t="s">
        <v>0</v>
      </c>
      <c r="B14" s="8"/>
      <c r="C14" s="17"/>
      <c r="D14" s="32">
        <f t="shared" ref="D14:E32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103765.6</v>
      </c>
      <c r="D15" s="67">
        <f t="shared" ref="D15:E15" si="3">D17+D20+D23+D26</f>
        <v>77824.2</v>
      </c>
      <c r="E15" s="67">
        <f t="shared" si="3"/>
        <v>77824.2</v>
      </c>
    </row>
    <row r="16" spans="1:7" x14ac:dyDescent="0.3">
      <c r="A16" s="7" t="s">
        <v>1</v>
      </c>
      <c r="B16" s="8"/>
      <c r="C16" s="17"/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10463.200000000001</v>
      </c>
      <c r="D17" s="49">
        <f>C17/4*3</f>
        <v>7847.4000000000005</v>
      </c>
      <c r="E17" s="49">
        <f t="shared" si="2"/>
        <v>7847.4000000000005</v>
      </c>
    </row>
    <row r="18" spans="1:6" s="21" customFormat="1" x14ac:dyDescent="0.3">
      <c r="A18" s="25" t="s">
        <v>4</v>
      </c>
      <c r="B18" s="26" t="s">
        <v>3</v>
      </c>
      <c r="C18" s="32">
        <v>4.5</v>
      </c>
      <c r="D18" s="32">
        <f t="shared" si="2"/>
        <v>4.5</v>
      </c>
      <c r="E18" s="32">
        <f t="shared" si="2"/>
        <v>4.5</v>
      </c>
      <c r="F18" s="69">
        <f>C18+C21+C24+C27</f>
        <v>43.94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193962.96296296298</v>
      </c>
      <c r="D19" s="32">
        <f t="shared" si="2"/>
        <v>193962.96296296298</v>
      </c>
      <c r="E19" s="32">
        <f t="shared" si="2"/>
        <v>193962.96296296298</v>
      </c>
    </row>
    <row r="20" spans="1:6" s="21" customFormat="1" ht="25.5" x14ac:dyDescent="0.3">
      <c r="A20" s="18" t="s">
        <v>30</v>
      </c>
      <c r="B20" s="48" t="s">
        <v>2</v>
      </c>
      <c r="C20" s="49">
        <v>64191.9</v>
      </c>
      <c r="D20" s="49">
        <f>C20/4*3</f>
        <v>48143.925000000003</v>
      </c>
      <c r="E20" s="49">
        <f t="shared" si="2"/>
        <v>48143.925000000003</v>
      </c>
    </row>
    <row r="21" spans="1:6" s="21" customFormat="1" x14ac:dyDescent="0.3">
      <c r="A21" s="25" t="s">
        <v>4</v>
      </c>
      <c r="B21" s="26" t="s">
        <v>3</v>
      </c>
      <c r="C21" s="60">
        <v>17.940000000000001</v>
      </c>
      <c r="D21" s="32">
        <f t="shared" si="2"/>
        <v>17.940000000000001</v>
      </c>
      <c r="E21" s="32">
        <f t="shared" si="2"/>
        <v>17.940000000000001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298178.65105908585</v>
      </c>
      <c r="D22" s="32">
        <f t="shared" si="2"/>
        <v>298178.65105908585</v>
      </c>
      <c r="E22" s="32">
        <f t="shared" si="2"/>
        <v>298178.65105908585</v>
      </c>
    </row>
    <row r="23" spans="1:6" ht="39" x14ac:dyDescent="0.3">
      <c r="A23" s="11" t="s">
        <v>36</v>
      </c>
      <c r="B23" s="47" t="s">
        <v>2</v>
      </c>
      <c r="C23" s="49">
        <v>11650.4</v>
      </c>
      <c r="D23" s="49">
        <f>C23/4*3</f>
        <v>8737.7999999999993</v>
      </c>
      <c r="E23" s="49">
        <f t="shared" si="2"/>
        <v>8737.7999999999993</v>
      </c>
    </row>
    <row r="24" spans="1:6" x14ac:dyDescent="0.3">
      <c r="A24" s="9" t="s">
        <v>4</v>
      </c>
      <c r="B24" s="10" t="s">
        <v>3</v>
      </c>
      <c r="C24" s="32">
        <v>5.5</v>
      </c>
      <c r="D24" s="32">
        <f t="shared" si="2"/>
        <v>5.5</v>
      </c>
      <c r="E24" s="32">
        <f t="shared" si="2"/>
        <v>5.5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176521.2121212121</v>
      </c>
      <c r="D25" s="32">
        <f t="shared" si="2"/>
        <v>176521.2121212121</v>
      </c>
      <c r="E25" s="32">
        <f t="shared" si="2"/>
        <v>176521.2121212121</v>
      </c>
    </row>
    <row r="26" spans="1:6" ht="25.5" x14ac:dyDescent="0.3">
      <c r="A26" s="5" t="s">
        <v>23</v>
      </c>
      <c r="B26" s="47" t="s">
        <v>2</v>
      </c>
      <c r="C26" s="49">
        <v>17460.099999999999</v>
      </c>
      <c r="D26" s="49">
        <f>C26/4*3</f>
        <v>13095.074999999999</v>
      </c>
      <c r="E26" s="49">
        <f t="shared" si="2"/>
        <v>13095.074999999999</v>
      </c>
    </row>
    <row r="27" spans="1:6" x14ac:dyDescent="0.3">
      <c r="A27" s="9" t="s">
        <v>4</v>
      </c>
      <c r="B27" s="10" t="s">
        <v>3</v>
      </c>
      <c r="C27" s="32">
        <v>16</v>
      </c>
      <c r="D27" s="32">
        <f t="shared" si="2"/>
        <v>16</v>
      </c>
      <c r="E27" s="32">
        <f t="shared" si="2"/>
        <v>16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90938.020833333328</v>
      </c>
      <c r="D28" s="32">
        <f t="shared" si="2"/>
        <v>90938.020833333328</v>
      </c>
      <c r="E28" s="32">
        <f t="shared" si="2"/>
        <v>90938.020833333328</v>
      </c>
    </row>
    <row r="29" spans="1:6" ht="25.5" x14ac:dyDescent="0.3">
      <c r="A29" s="5" t="s">
        <v>5</v>
      </c>
      <c r="B29" s="6" t="s">
        <v>2</v>
      </c>
      <c r="C29" s="42">
        <f>C15*11.54%</f>
        <v>11974.550239999999</v>
      </c>
      <c r="D29" s="42">
        <f t="shared" ref="D29:E29" si="4">D15*11.54%</f>
        <v>8980.9126799999995</v>
      </c>
      <c r="E29" s="42">
        <f t="shared" si="4"/>
        <v>8980.9126799999995</v>
      </c>
    </row>
    <row r="30" spans="1:6" ht="36.75" x14ac:dyDescent="0.3">
      <c r="A30" s="11" t="s">
        <v>6</v>
      </c>
      <c r="B30" s="6" t="s">
        <v>2</v>
      </c>
      <c r="C30" s="42">
        <v>7067</v>
      </c>
      <c r="D30" s="49">
        <f>C30/4*3</f>
        <v>5300.25</v>
      </c>
      <c r="E30" s="49">
        <f t="shared" si="2"/>
        <v>5300.25</v>
      </c>
    </row>
    <row r="31" spans="1:6" ht="25.5" x14ac:dyDescent="0.3">
      <c r="A31" s="11" t="s">
        <v>7</v>
      </c>
      <c r="B31" s="6" t="s">
        <v>2</v>
      </c>
      <c r="C31" s="42">
        <v>6952</v>
      </c>
      <c r="D31" s="42">
        <v>5952</v>
      </c>
      <c r="E31" s="42">
        <v>5952</v>
      </c>
    </row>
    <row r="32" spans="1:6" ht="36.75" x14ac:dyDescent="0.3">
      <c r="A32" s="11" t="s">
        <v>8</v>
      </c>
      <c r="B32" s="6" t="s">
        <v>2</v>
      </c>
      <c r="C32" s="42">
        <v>5000</v>
      </c>
      <c r="D32" s="49">
        <f t="shared" si="2"/>
        <v>5000</v>
      </c>
      <c r="E32" s="49">
        <f t="shared" si="2"/>
        <v>5000</v>
      </c>
    </row>
    <row r="33" spans="1:5" ht="38.25" customHeight="1" x14ac:dyDescent="0.3">
      <c r="A33" s="11" t="s">
        <v>9</v>
      </c>
      <c r="B33" s="6" t="s">
        <v>2</v>
      </c>
      <c r="C33" s="42">
        <v>4376</v>
      </c>
      <c r="D33" s="49">
        <f>C33/4*3</f>
        <v>3282</v>
      </c>
      <c r="E33" s="49">
        <f t="shared" ref="E33" si="5">D33</f>
        <v>3282</v>
      </c>
    </row>
    <row r="34" spans="1:5" x14ac:dyDescent="0.3">
      <c r="C34" s="16">
        <f>C33+C32+C31+C30+C29+C15</f>
        <v>139135.15023999999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4"/>
  <sheetViews>
    <sheetView topLeftCell="A9" workbookViewId="0">
      <pane xSplit="2" ySplit="3" topLeftCell="C15" activePane="bottomRight" state="frozen"/>
      <selection activeCell="A9" sqref="A9"/>
      <selection pane="topRight" activeCell="C9" sqref="C9"/>
      <selection pane="bottomLeft" activeCell="A12" sqref="A12"/>
      <selection pane="bottomRight"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4.25" customHeight="1" x14ac:dyDescent="0.3">
      <c r="A4" s="101" t="s">
        <v>53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63</v>
      </c>
      <c r="D11" s="45">
        <f>C11</f>
        <v>63</v>
      </c>
      <c r="E11" s="45">
        <f>D11</f>
        <v>63</v>
      </c>
    </row>
    <row r="12" spans="1:7" ht="25.5" x14ac:dyDescent="0.3">
      <c r="A12" s="9" t="s">
        <v>24</v>
      </c>
      <c r="B12" s="6" t="s">
        <v>2</v>
      </c>
      <c r="C12" s="17">
        <f>(C13-C32)/C11</f>
        <v>2366.3036225396827</v>
      </c>
      <c r="D12" s="17">
        <f t="shared" ref="D12" si="0">(D13-D32)/D11</f>
        <v>1785.4420026190478</v>
      </c>
      <c r="E12" s="17">
        <f t="shared" ref="E12" si="1">(E13-E32)/E11</f>
        <v>1785.4420026190478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150993.12822000001</v>
      </c>
      <c r="D13" s="42">
        <f t="shared" ref="D13:E13" si="2">D15+D29+D30+D33+D31+D32</f>
        <v>114398.84616500001</v>
      </c>
      <c r="E13" s="42">
        <f t="shared" si="2"/>
        <v>114398.84616500001</v>
      </c>
    </row>
    <row r="14" spans="1:7" x14ac:dyDescent="0.3">
      <c r="A14" s="7" t="s">
        <v>0</v>
      </c>
      <c r="B14" s="8"/>
      <c r="C14" s="17"/>
      <c r="D14" s="17">
        <f t="shared" ref="D14:E33" si="3">C14</f>
        <v>0</v>
      </c>
      <c r="E14" s="17">
        <f t="shared" si="3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116584.3</v>
      </c>
      <c r="D15" s="67">
        <f t="shared" ref="D15:E15" si="4">D17+D20+D23+D26</f>
        <v>87438.225000000006</v>
      </c>
      <c r="E15" s="67">
        <f t="shared" si="4"/>
        <v>87438.225000000006</v>
      </c>
    </row>
    <row r="16" spans="1:7" x14ac:dyDescent="0.3">
      <c r="A16" s="7" t="s">
        <v>1</v>
      </c>
      <c r="B16" s="8"/>
      <c r="C16" s="17"/>
      <c r="D16" s="17">
        <f t="shared" si="3"/>
        <v>0</v>
      </c>
      <c r="E16" s="17">
        <f t="shared" si="3"/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10978.6</v>
      </c>
      <c r="D17" s="49">
        <f>C17/4*3</f>
        <v>8233.9500000000007</v>
      </c>
      <c r="E17" s="42">
        <f t="shared" si="3"/>
        <v>8233.9500000000007</v>
      </c>
    </row>
    <row r="18" spans="1:6" s="21" customFormat="1" x14ac:dyDescent="0.3">
      <c r="A18" s="25" t="s">
        <v>4</v>
      </c>
      <c r="B18" s="26" t="s">
        <v>3</v>
      </c>
      <c r="C18" s="17">
        <v>4.5</v>
      </c>
      <c r="D18" s="17">
        <f t="shared" si="3"/>
        <v>4.5</v>
      </c>
      <c r="E18" s="17">
        <f t="shared" si="3"/>
        <v>4.5</v>
      </c>
      <c r="F18" s="69">
        <f>C18+C21+C24+C27</f>
        <v>46.28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C17/C18/12*1000+200</f>
        <v>203507.40740740739</v>
      </c>
      <c r="D19" s="17">
        <f t="shared" si="3"/>
        <v>203507.40740740739</v>
      </c>
      <c r="E19" s="17">
        <f t="shared" si="3"/>
        <v>203507.40740740739</v>
      </c>
    </row>
    <row r="20" spans="1:6" s="21" customFormat="1" ht="25.5" x14ac:dyDescent="0.3">
      <c r="A20" s="18" t="s">
        <v>30</v>
      </c>
      <c r="B20" s="48" t="s">
        <v>2</v>
      </c>
      <c r="C20" s="42">
        <v>78912.399999999994</v>
      </c>
      <c r="D20" s="49">
        <f>C20/4*3</f>
        <v>59184.299999999996</v>
      </c>
      <c r="E20" s="42">
        <f t="shared" si="3"/>
        <v>59184.299999999996</v>
      </c>
    </row>
    <row r="21" spans="1:6" s="21" customFormat="1" x14ac:dyDescent="0.3">
      <c r="A21" s="25" t="s">
        <v>4</v>
      </c>
      <c r="B21" s="26" t="s">
        <v>3</v>
      </c>
      <c r="C21" s="43">
        <v>21.78</v>
      </c>
      <c r="D21" s="17">
        <f t="shared" si="3"/>
        <v>21.78</v>
      </c>
      <c r="E21" s="17">
        <f t="shared" si="3"/>
        <v>21.78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301929.90511172323</v>
      </c>
      <c r="D22" s="17">
        <f t="shared" si="3"/>
        <v>301929.90511172323</v>
      </c>
      <c r="E22" s="17">
        <f t="shared" si="3"/>
        <v>301929.90511172323</v>
      </c>
    </row>
    <row r="23" spans="1:6" ht="39" x14ac:dyDescent="0.3">
      <c r="A23" s="11" t="s">
        <v>36</v>
      </c>
      <c r="B23" s="47" t="s">
        <v>2</v>
      </c>
      <c r="C23" s="42">
        <v>9709.1</v>
      </c>
      <c r="D23" s="49">
        <f>C23/4*3</f>
        <v>7281.8250000000007</v>
      </c>
      <c r="E23" s="42">
        <f t="shared" ref="E23" si="5">D23</f>
        <v>7281.8250000000007</v>
      </c>
    </row>
    <row r="24" spans="1:6" x14ac:dyDescent="0.3">
      <c r="A24" s="9" t="s">
        <v>4</v>
      </c>
      <c r="B24" s="10" t="s">
        <v>3</v>
      </c>
      <c r="C24" s="17">
        <v>4.5</v>
      </c>
      <c r="D24" s="17">
        <f t="shared" si="3"/>
        <v>4.5</v>
      </c>
      <c r="E24" s="17">
        <f t="shared" si="3"/>
        <v>4.5</v>
      </c>
    </row>
    <row r="25" spans="1:6" ht="21.95" customHeight="1" x14ac:dyDescent="0.3">
      <c r="A25" s="9" t="s">
        <v>25</v>
      </c>
      <c r="B25" s="6" t="s">
        <v>26</v>
      </c>
      <c r="C25" s="17">
        <f>C23/C24/12*1000</f>
        <v>179798.14814814815</v>
      </c>
      <c r="D25" s="17">
        <f t="shared" si="3"/>
        <v>179798.14814814815</v>
      </c>
      <c r="E25" s="17">
        <f t="shared" si="3"/>
        <v>179798.14814814815</v>
      </c>
      <c r="F25" s="2" t="s">
        <v>31</v>
      </c>
    </row>
    <row r="26" spans="1:6" ht="25.5" x14ac:dyDescent="0.3">
      <c r="A26" s="5" t="s">
        <v>23</v>
      </c>
      <c r="B26" s="47" t="s">
        <v>2</v>
      </c>
      <c r="C26" s="42">
        <v>16984.2</v>
      </c>
      <c r="D26" s="49">
        <f>C26/4*3</f>
        <v>12738.150000000001</v>
      </c>
      <c r="E26" s="42">
        <f t="shared" si="3"/>
        <v>12738.150000000001</v>
      </c>
    </row>
    <row r="27" spans="1:6" x14ac:dyDescent="0.3">
      <c r="A27" s="9" t="s">
        <v>4</v>
      </c>
      <c r="B27" s="10" t="s">
        <v>3</v>
      </c>
      <c r="C27" s="17">
        <v>15.5</v>
      </c>
      <c r="D27" s="17">
        <f t="shared" si="3"/>
        <v>15.5</v>
      </c>
      <c r="E27" s="17">
        <f t="shared" si="3"/>
        <v>15.5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91312.903225806469</v>
      </c>
      <c r="D28" s="17">
        <f t="shared" si="3"/>
        <v>91312.903225806469</v>
      </c>
      <c r="E28" s="17">
        <f t="shared" si="3"/>
        <v>91312.903225806469</v>
      </c>
    </row>
    <row r="29" spans="1:6" ht="25.5" x14ac:dyDescent="0.3">
      <c r="A29" s="5" t="s">
        <v>5</v>
      </c>
      <c r="B29" s="6" t="s">
        <v>2</v>
      </c>
      <c r="C29" s="42">
        <f>C15*11.54%</f>
        <v>13453.828219999999</v>
      </c>
      <c r="D29" s="42">
        <f t="shared" ref="D29:E29" si="6">D15*11.54%</f>
        <v>10090.371165</v>
      </c>
      <c r="E29" s="42">
        <f t="shared" si="6"/>
        <v>10090.371165</v>
      </c>
    </row>
    <row r="30" spans="1:6" ht="36.75" x14ac:dyDescent="0.3">
      <c r="A30" s="11" t="s">
        <v>6</v>
      </c>
      <c r="B30" s="6" t="s">
        <v>2</v>
      </c>
      <c r="C30" s="42">
        <v>7062</v>
      </c>
      <c r="D30" s="49">
        <f>C30/4*3</f>
        <v>5296.5</v>
      </c>
      <c r="E30" s="42">
        <f t="shared" si="3"/>
        <v>5296.5</v>
      </c>
    </row>
    <row r="31" spans="1:6" ht="25.5" x14ac:dyDescent="0.3">
      <c r="A31" s="11" t="s">
        <v>7</v>
      </c>
      <c r="B31" s="6" t="s">
        <v>2</v>
      </c>
      <c r="C31" s="17">
        <v>6700</v>
      </c>
      <c r="D31" s="17">
        <v>5700</v>
      </c>
      <c r="E31" s="17">
        <v>5700</v>
      </c>
    </row>
    <row r="32" spans="1:6" ht="36.75" x14ac:dyDescent="0.3">
      <c r="A32" s="11" t="s">
        <v>8</v>
      </c>
      <c r="B32" s="6" t="s">
        <v>2</v>
      </c>
      <c r="C32" s="42">
        <v>1916</v>
      </c>
      <c r="D32" s="42">
        <f t="shared" si="3"/>
        <v>1916</v>
      </c>
      <c r="E32" s="42">
        <f t="shared" si="3"/>
        <v>1916</v>
      </c>
    </row>
    <row r="33" spans="1:5" ht="38.25" customHeight="1" x14ac:dyDescent="0.3">
      <c r="A33" s="11" t="s">
        <v>9</v>
      </c>
      <c r="B33" s="6" t="s">
        <v>2</v>
      </c>
      <c r="C33" s="42">
        <v>5277</v>
      </c>
      <c r="D33" s="49">
        <f>C33/4*3</f>
        <v>3957.75</v>
      </c>
      <c r="E33" s="42">
        <f t="shared" si="3"/>
        <v>3957.75</v>
      </c>
    </row>
    <row r="34" spans="1:5" x14ac:dyDescent="0.3">
      <c r="C34" s="16">
        <f>C33+C32+C31+C30+C29+C15</f>
        <v>150993.12822000001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G34"/>
  <sheetViews>
    <sheetView topLeftCell="A8" workbookViewId="0">
      <pane xSplit="2" ySplit="4" topLeftCell="C12" activePane="bottomRight" state="frozen"/>
      <selection activeCell="A8" sqref="A8"/>
      <selection pane="topRight" activeCell="C8" sqref="C8"/>
      <selection pane="bottomLeft" activeCell="A12" sqref="A12"/>
      <selection pane="bottomRight" activeCell="C18" sqref="C1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1.25" customHeight="1" x14ac:dyDescent="0.3">
      <c r="A4" s="101" t="s">
        <v>52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76</v>
      </c>
      <c r="D11" s="45">
        <f>C11</f>
        <v>76</v>
      </c>
      <c r="E11" s="45">
        <f>D11</f>
        <v>76</v>
      </c>
    </row>
    <row r="12" spans="1:7" ht="25.5" x14ac:dyDescent="0.3">
      <c r="A12" s="9" t="s">
        <v>24</v>
      </c>
      <c r="B12" s="6" t="s">
        <v>2</v>
      </c>
      <c r="C12" s="32">
        <f>(C13-C32)/C11</f>
        <v>1618.282484736842</v>
      </c>
      <c r="D12" s="32">
        <f t="shared" ref="D12" si="0">(D13-D32)/D11</f>
        <v>1232.7908109210525</v>
      </c>
      <c r="E12" s="32">
        <f>(E13-E32)/E11</f>
        <v>1232.7908109210525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132789.46883999999</v>
      </c>
      <c r="D13" s="42">
        <f t="shared" ref="D13" si="1">D15+D29+D30+D33+D31+D32</f>
        <v>101042.10162999999</v>
      </c>
      <c r="E13" s="42">
        <f>E15+E29+E30+E33+E31+E32</f>
        <v>101042.10162999999</v>
      </c>
    </row>
    <row r="14" spans="1:7" x14ac:dyDescent="0.3">
      <c r="A14" s="7" t="s">
        <v>0</v>
      </c>
      <c r="B14" s="8"/>
      <c r="C14" s="32"/>
      <c r="D14" s="32">
        <f t="shared" ref="D14:E33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91974.6</v>
      </c>
      <c r="D15" s="67">
        <f t="shared" ref="D15:E15" si="3">D17+D20+D23+D26</f>
        <v>68980.95</v>
      </c>
      <c r="E15" s="67">
        <f t="shared" si="3"/>
        <v>68980.95</v>
      </c>
    </row>
    <row r="16" spans="1:7" x14ac:dyDescent="0.3">
      <c r="A16" s="7" t="s">
        <v>1</v>
      </c>
      <c r="B16" s="8"/>
      <c r="C16" s="32"/>
      <c r="D16" s="32">
        <f t="shared" si="2"/>
        <v>0</v>
      </c>
      <c r="E16" s="32">
        <f t="shared" si="2"/>
        <v>0</v>
      </c>
    </row>
    <row r="17" spans="1:7" s="21" customFormat="1" ht="25.5" x14ac:dyDescent="0.3">
      <c r="A17" s="18" t="s">
        <v>29</v>
      </c>
      <c r="B17" s="48" t="s">
        <v>2</v>
      </c>
      <c r="C17" s="49">
        <v>12818.3</v>
      </c>
      <c r="D17" s="49">
        <f>C17/4*3</f>
        <v>9613.7249999999985</v>
      </c>
      <c r="E17" s="49">
        <f t="shared" si="2"/>
        <v>9613.7249999999985</v>
      </c>
      <c r="G17" s="21" t="s">
        <v>31</v>
      </c>
    </row>
    <row r="18" spans="1:7" s="21" customFormat="1" x14ac:dyDescent="0.3">
      <c r="A18" s="25" t="s">
        <v>4</v>
      </c>
      <c r="B18" s="26" t="s">
        <v>3</v>
      </c>
      <c r="C18" s="32">
        <v>5</v>
      </c>
      <c r="D18" s="32">
        <f t="shared" si="2"/>
        <v>5</v>
      </c>
      <c r="E18" s="32">
        <f t="shared" si="2"/>
        <v>5</v>
      </c>
      <c r="F18" s="69">
        <f>C18+C21+C24+C27</f>
        <v>43.41</v>
      </c>
    </row>
    <row r="19" spans="1:7" s="21" customFormat="1" ht="21.95" customHeight="1" x14ac:dyDescent="0.3">
      <c r="A19" s="25" t="s">
        <v>25</v>
      </c>
      <c r="B19" s="19" t="s">
        <v>26</v>
      </c>
      <c r="C19" s="32">
        <f>C17/C18/12*1000+200</f>
        <v>213838.33333333331</v>
      </c>
      <c r="D19" s="32">
        <f t="shared" si="2"/>
        <v>213838.33333333331</v>
      </c>
      <c r="E19" s="32">
        <f t="shared" si="2"/>
        <v>213838.33333333331</v>
      </c>
    </row>
    <row r="20" spans="1:7" s="21" customFormat="1" ht="25.5" x14ac:dyDescent="0.3">
      <c r="A20" s="18" t="s">
        <v>30</v>
      </c>
      <c r="B20" s="48" t="s">
        <v>2</v>
      </c>
      <c r="C20" s="49">
        <v>70181.100000000006</v>
      </c>
      <c r="D20" s="49">
        <f>C20/4*3</f>
        <v>52635.825000000004</v>
      </c>
      <c r="E20" s="49">
        <f t="shared" si="2"/>
        <v>52635.825000000004</v>
      </c>
    </row>
    <row r="21" spans="1:7" x14ac:dyDescent="0.3">
      <c r="A21" s="9" t="s">
        <v>4</v>
      </c>
      <c r="B21" s="10" t="s">
        <v>3</v>
      </c>
      <c r="C21" s="60">
        <v>19.91</v>
      </c>
      <c r="D21" s="32">
        <f t="shared" si="2"/>
        <v>19.91</v>
      </c>
      <c r="E21" s="32">
        <f t="shared" si="2"/>
        <v>19.91</v>
      </c>
    </row>
    <row r="22" spans="1:7" ht="21.95" customHeight="1" x14ac:dyDescent="0.3">
      <c r="A22" s="9" t="s">
        <v>25</v>
      </c>
      <c r="B22" s="6" t="s">
        <v>26</v>
      </c>
      <c r="C22" s="32">
        <f>C20/12/C21*1000</f>
        <v>293743.09392265195</v>
      </c>
      <c r="D22" s="32">
        <f t="shared" si="2"/>
        <v>293743.09392265195</v>
      </c>
      <c r="E22" s="32">
        <f t="shared" si="2"/>
        <v>293743.09392265195</v>
      </c>
    </row>
    <row r="23" spans="1:7" ht="39" x14ac:dyDescent="0.3">
      <c r="A23" s="11" t="s">
        <v>36</v>
      </c>
      <c r="B23" s="47" t="s">
        <v>2</v>
      </c>
      <c r="C23" s="49">
        <v>7298.2</v>
      </c>
      <c r="D23" s="49">
        <f>C23/4*3</f>
        <v>5473.65</v>
      </c>
      <c r="E23" s="49">
        <f t="shared" ref="E23:E24" si="4">D23</f>
        <v>5473.65</v>
      </c>
    </row>
    <row r="24" spans="1:7" x14ac:dyDescent="0.3">
      <c r="A24" s="9" t="s">
        <v>4</v>
      </c>
      <c r="B24" s="10" t="s">
        <v>3</v>
      </c>
      <c r="C24" s="17">
        <v>3.5</v>
      </c>
      <c r="D24" s="32">
        <f t="shared" ref="D24" si="5">C24</f>
        <v>3.5</v>
      </c>
      <c r="E24" s="32">
        <f t="shared" si="4"/>
        <v>3.5</v>
      </c>
    </row>
    <row r="25" spans="1:7" ht="21.95" customHeight="1" x14ac:dyDescent="0.3">
      <c r="A25" s="9" t="s">
        <v>25</v>
      </c>
      <c r="B25" s="6" t="s">
        <v>26</v>
      </c>
      <c r="C25" s="17">
        <f>C23/C24/12*1000</f>
        <v>173766.66666666666</v>
      </c>
      <c r="D25" s="32">
        <f t="shared" si="2"/>
        <v>173766.66666666666</v>
      </c>
      <c r="E25" s="32">
        <f t="shared" si="2"/>
        <v>173766.66666666666</v>
      </c>
    </row>
    <row r="26" spans="1:7" ht="25.5" x14ac:dyDescent="0.3">
      <c r="A26" s="5" t="s">
        <v>23</v>
      </c>
      <c r="B26" s="47" t="s">
        <v>2</v>
      </c>
      <c r="C26" s="42">
        <v>1677</v>
      </c>
      <c r="D26" s="49">
        <f>C26/4*3</f>
        <v>1257.75</v>
      </c>
      <c r="E26" s="49">
        <f t="shared" si="2"/>
        <v>1257.75</v>
      </c>
    </row>
    <row r="27" spans="1:7" x14ac:dyDescent="0.3">
      <c r="A27" s="9" t="s">
        <v>4</v>
      </c>
      <c r="B27" s="10" t="s">
        <v>3</v>
      </c>
      <c r="C27" s="17">
        <v>15</v>
      </c>
      <c r="D27" s="32">
        <f t="shared" si="2"/>
        <v>15</v>
      </c>
      <c r="E27" s="32">
        <f t="shared" si="2"/>
        <v>15</v>
      </c>
    </row>
    <row r="28" spans="1:7" ht="21.95" customHeight="1" x14ac:dyDescent="0.3">
      <c r="A28" s="9" t="s">
        <v>25</v>
      </c>
      <c r="B28" s="6" t="s">
        <v>26</v>
      </c>
      <c r="C28" s="17">
        <f>C26/12/C27*1000</f>
        <v>9316.6666666666661</v>
      </c>
      <c r="D28" s="32">
        <f t="shared" si="2"/>
        <v>9316.6666666666661</v>
      </c>
      <c r="E28" s="32">
        <f t="shared" si="2"/>
        <v>9316.6666666666661</v>
      </c>
    </row>
    <row r="29" spans="1:7" ht="25.5" x14ac:dyDescent="0.3">
      <c r="A29" s="5" t="s">
        <v>5</v>
      </c>
      <c r="B29" s="6" t="s">
        <v>2</v>
      </c>
      <c r="C29" s="42">
        <f>C15*11.54%</f>
        <v>10613.868839999999</v>
      </c>
      <c r="D29" s="42">
        <f t="shared" ref="D29:E29" si="6">D15*11.54%</f>
        <v>7960.4016299999985</v>
      </c>
      <c r="E29" s="42">
        <f t="shared" si="6"/>
        <v>7960.4016299999985</v>
      </c>
    </row>
    <row r="30" spans="1:7" ht="36.75" x14ac:dyDescent="0.3">
      <c r="A30" s="11" t="s">
        <v>6</v>
      </c>
      <c r="B30" s="6" t="s">
        <v>2</v>
      </c>
      <c r="C30" s="42">
        <v>7028</v>
      </c>
      <c r="D30" s="49">
        <f>C30/4*3</f>
        <v>5271</v>
      </c>
      <c r="E30" s="49">
        <f t="shared" si="2"/>
        <v>5271</v>
      </c>
    </row>
    <row r="31" spans="1:7" ht="25.5" x14ac:dyDescent="0.3">
      <c r="A31" s="11" t="s">
        <v>7</v>
      </c>
      <c r="B31" s="6" t="s">
        <v>2</v>
      </c>
      <c r="C31" s="42">
        <v>5800</v>
      </c>
      <c r="D31" s="42">
        <v>5800</v>
      </c>
      <c r="E31" s="42">
        <v>5800</v>
      </c>
    </row>
    <row r="32" spans="1:7" ht="36.75" x14ac:dyDescent="0.3">
      <c r="A32" s="11" t="s">
        <v>8</v>
      </c>
      <c r="B32" s="6" t="s">
        <v>2</v>
      </c>
      <c r="C32" s="42">
        <v>9800</v>
      </c>
      <c r="D32" s="49">
        <f>C32/4*3</f>
        <v>7350</v>
      </c>
      <c r="E32" s="49">
        <f>D32</f>
        <v>7350</v>
      </c>
    </row>
    <row r="33" spans="1:5" ht="38.25" customHeight="1" x14ac:dyDescent="0.3">
      <c r="A33" s="11" t="s">
        <v>9</v>
      </c>
      <c r="B33" s="6" t="s">
        <v>2</v>
      </c>
      <c r="C33" s="42">
        <v>7573</v>
      </c>
      <c r="D33" s="49">
        <f>C33/4*3</f>
        <v>5679.75</v>
      </c>
      <c r="E33" s="49">
        <f t="shared" si="2"/>
        <v>5679.75</v>
      </c>
    </row>
    <row r="34" spans="1:5" x14ac:dyDescent="0.3">
      <c r="C34" s="16">
        <f>C33+C32+C31+C30+C29+C15</f>
        <v>132789.46883999999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</sheetPr>
  <dimension ref="A1:G34"/>
  <sheetViews>
    <sheetView topLeftCell="A8" workbookViewId="0">
      <pane xSplit="2" ySplit="4" topLeftCell="C14" activePane="bottomRight" state="frozen"/>
      <selection activeCell="A8" sqref="A8"/>
      <selection pane="topRight" activeCell="C8" sqref="C8"/>
      <selection pane="bottomLeft" activeCell="A12" sqref="A12"/>
      <selection pane="bottomRight" activeCell="C32" sqref="C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8" customHeight="1" x14ac:dyDescent="0.3">
      <c r="A4" s="101" t="s">
        <v>51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21</v>
      </c>
      <c r="D11" s="45">
        <f>C11</f>
        <v>21</v>
      </c>
      <c r="E11" s="45">
        <f>D11</f>
        <v>21</v>
      </c>
    </row>
    <row r="12" spans="1:7" ht="25.5" x14ac:dyDescent="0.3">
      <c r="A12" s="9" t="s">
        <v>24</v>
      </c>
      <c r="B12" s="6" t="s">
        <v>2</v>
      </c>
      <c r="C12" s="17">
        <f>(C13-C32)/C11</f>
        <v>4114.5004638095243</v>
      </c>
      <c r="D12" s="17">
        <f t="shared" ref="D12:E12" si="0">(D13-D32)/D11</f>
        <v>3091.8277288095242</v>
      </c>
      <c r="E12" s="17">
        <f t="shared" si="0"/>
        <v>3091.8277288095242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88320.509740000009</v>
      </c>
      <c r="D13" s="42">
        <f t="shared" ref="D13:E13" si="1">D15+D29+D30+D33+D31+D32</f>
        <v>66844.382305000006</v>
      </c>
      <c r="E13" s="42">
        <f t="shared" si="1"/>
        <v>66844.382305000006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63383.100000000006</v>
      </c>
      <c r="D15" s="67">
        <f t="shared" ref="D15:E15" si="3">D17+D20+D23+D26</f>
        <v>47537.325000000004</v>
      </c>
      <c r="E15" s="67">
        <f t="shared" si="3"/>
        <v>47537.325000000004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9239.4</v>
      </c>
      <c r="D17" s="49">
        <f>C17/4*3</f>
        <v>6929.5499999999993</v>
      </c>
      <c r="E17" s="42">
        <f t="shared" si="2"/>
        <v>6929.5499999999993</v>
      </c>
    </row>
    <row r="18" spans="1:6" s="21" customFormat="1" x14ac:dyDescent="0.3">
      <c r="A18" s="25" t="s">
        <v>4</v>
      </c>
      <c r="B18" s="26" t="s">
        <v>3</v>
      </c>
      <c r="C18" s="37">
        <v>3.5</v>
      </c>
      <c r="D18" s="17">
        <f t="shared" si="2"/>
        <v>3.5</v>
      </c>
      <c r="E18" s="17">
        <f t="shared" si="2"/>
        <v>3.5</v>
      </c>
      <c r="F18" s="69">
        <f>C18+C21+C24+C27</f>
        <v>31.28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220185.71428571426</v>
      </c>
      <c r="D19" s="17">
        <f t="shared" si="2"/>
        <v>220185.71428571426</v>
      </c>
      <c r="E19" s="17">
        <f t="shared" si="2"/>
        <v>220185.71428571426</v>
      </c>
    </row>
    <row r="20" spans="1:6" s="21" customFormat="1" ht="25.5" x14ac:dyDescent="0.3">
      <c r="A20" s="18" t="s">
        <v>30</v>
      </c>
      <c r="B20" s="48" t="s">
        <v>2</v>
      </c>
      <c r="C20" s="49">
        <v>30483</v>
      </c>
      <c r="D20" s="49">
        <f>C20/4*3</f>
        <v>22862.25</v>
      </c>
      <c r="E20" s="42">
        <f t="shared" si="2"/>
        <v>22862.25</v>
      </c>
    </row>
    <row r="21" spans="1:6" s="21" customFormat="1" x14ac:dyDescent="0.3">
      <c r="A21" s="25" t="s">
        <v>4</v>
      </c>
      <c r="B21" s="26" t="s">
        <v>3</v>
      </c>
      <c r="C21" s="59">
        <v>8.7799999999999994</v>
      </c>
      <c r="D21" s="17">
        <f t="shared" si="2"/>
        <v>8.7799999999999994</v>
      </c>
      <c r="E21" s="17">
        <f t="shared" si="2"/>
        <v>8.7799999999999994</v>
      </c>
    </row>
    <row r="22" spans="1:6" s="21" customFormat="1" ht="21.95" customHeight="1" x14ac:dyDescent="0.3">
      <c r="A22" s="25" t="s">
        <v>25</v>
      </c>
      <c r="B22" s="19" t="s">
        <v>26</v>
      </c>
      <c r="C22" s="32">
        <f>C20/12/C21*1000</f>
        <v>289322.32346241461</v>
      </c>
      <c r="D22" s="17">
        <f t="shared" si="2"/>
        <v>289322.32346241461</v>
      </c>
      <c r="E22" s="17">
        <f t="shared" si="2"/>
        <v>289322.32346241461</v>
      </c>
    </row>
    <row r="23" spans="1:6" ht="39" x14ac:dyDescent="0.3">
      <c r="A23" s="11" t="s">
        <v>36</v>
      </c>
      <c r="B23" s="47" t="s">
        <v>2</v>
      </c>
      <c r="C23" s="49">
        <v>6446</v>
      </c>
      <c r="D23" s="49">
        <f>C23/4*3</f>
        <v>4834.5</v>
      </c>
      <c r="E23" s="42">
        <f t="shared" si="2"/>
        <v>4834.5</v>
      </c>
    </row>
    <row r="24" spans="1:6" x14ac:dyDescent="0.3">
      <c r="A24" s="9" t="s">
        <v>4</v>
      </c>
      <c r="B24" s="10" t="s">
        <v>3</v>
      </c>
      <c r="C24" s="37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153476.19047619047</v>
      </c>
      <c r="D25" s="17">
        <f t="shared" si="2"/>
        <v>153476.19047619047</v>
      </c>
      <c r="E25" s="17">
        <f t="shared" si="2"/>
        <v>153476.19047619047</v>
      </c>
    </row>
    <row r="26" spans="1:6" ht="25.5" x14ac:dyDescent="0.3">
      <c r="A26" s="5" t="s">
        <v>23</v>
      </c>
      <c r="B26" s="47" t="s">
        <v>2</v>
      </c>
      <c r="C26" s="49">
        <v>17214.7</v>
      </c>
      <c r="D26" s="49">
        <f>C26/4*3</f>
        <v>12911.025000000001</v>
      </c>
      <c r="E26" s="42">
        <f t="shared" si="2"/>
        <v>12911.025000000001</v>
      </c>
    </row>
    <row r="27" spans="1:6" x14ac:dyDescent="0.3">
      <c r="A27" s="9" t="s">
        <v>4</v>
      </c>
      <c r="B27" s="10" t="s">
        <v>3</v>
      </c>
      <c r="C27" s="37">
        <v>15.5</v>
      </c>
      <c r="D27" s="17">
        <f t="shared" si="2"/>
        <v>15.5</v>
      </c>
      <c r="E27" s="17">
        <f t="shared" si="2"/>
        <v>15.5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92552.150537634414</v>
      </c>
      <c r="D28" s="17">
        <f t="shared" si="2"/>
        <v>92552.150537634414</v>
      </c>
      <c r="E28" s="17">
        <f t="shared" si="2"/>
        <v>92552.150537634414</v>
      </c>
    </row>
    <row r="29" spans="1:6" ht="25.5" x14ac:dyDescent="0.3">
      <c r="A29" s="5" t="s">
        <v>5</v>
      </c>
      <c r="B29" s="6" t="s">
        <v>2</v>
      </c>
      <c r="C29" s="42">
        <f>C15*11.54%</f>
        <v>7314.4097400000001</v>
      </c>
      <c r="D29" s="42">
        <f t="shared" ref="D29:E29" si="4">D15*11.54%</f>
        <v>5485.8073050000003</v>
      </c>
      <c r="E29" s="42">
        <f t="shared" si="4"/>
        <v>5485.8073050000003</v>
      </c>
    </row>
    <row r="30" spans="1:6" ht="36.75" x14ac:dyDescent="0.3">
      <c r="A30" s="11" t="s">
        <v>6</v>
      </c>
      <c r="B30" s="6" t="s">
        <v>2</v>
      </c>
      <c r="C30" s="42">
        <v>7251</v>
      </c>
      <c r="D30" s="49">
        <f>C30/4*3</f>
        <v>5438.25</v>
      </c>
      <c r="E30" s="42">
        <f t="shared" si="2"/>
        <v>5438.25</v>
      </c>
      <c r="F30" s="40"/>
    </row>
    <row r="31" spans="1:6" ht="25.5" x14ac:dyDescent="0.3">
      <c r="A31" s="11" t="s">
        <v>7</v>
      </c>
      <c r="B31" s="6" t="s">
        <v>2</v>
      </c>
      <c r="C31" s="17">
        <v>4500</v>
      </c>
      <c r="D31" s="17">
        <v>3500</v>
      </c>
      <c r="E31" s="17">
        <v>3500</v>
      </c>
    </row>
    <row r="32" spans="1:6" ht="36.75" x14ac:dyDescent="0.3">
      <c r="A32" s="11" t="s">
        <v>8</v>
      </c>
      <c r="B32" s="6" t="s">
        <v>2</v>
      </c>
      <c r="C32" s="42">
        <v>1916</v>
      </c>
      <c r="D32" s="42">
        <v>1916</v>
      </c>
      <c r="E32" s="42">
        <v>1916</v>
      </c>
    </row>
    <row r="33" spans="1:5" ht="38.25" customHeight="1" x14ac:dyDescent="0.3">
      <c r="A33" s="11" t="s">
        <v>9</v>
      </c>
      <c r="B33" s="6" t="s">
        <v>2</v>
      </c>
      <c r="C33" s="42">
        <v>3956</v>
      </c>
      <c r="D33" s="49">
        <f>C33/4*3</f>
        <v>2967</v>
      </c>
      <c r="E33" s="42">
        <f t="shared" si="2"/>
        <v>2967</v>
      </c>
    </row>
    <row r="34" spans="1:5" x14ac:dyDescent="0.3">
      <c r="C34" s="16">
        <f>C33+C32+C31+C30+C29+C15</f>
        <v>88320.509740000009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G34"/>
  <sheetViews>
    <sheetView topLeftCell="A9" workbookViewId="0">
      <pane xSplit="2" ySplit="3" topLeftCell="C13" activePane="bottomRight" state="frozen"/>
      <selection activeCell="A9" sqref="A9"/>
      <selection pane="topRight" activeCell="C9" sqref="C9"/>
      <selection pane="bottomLeft" activeCell="A12" sqref="A12"/>
      <selection pane="bottomRight"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5.75" customHeight="1" x14ac:dyDescent="0.3">
      <c r="A4" s="101" t="s">
        <v>50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14" t="s">
        <v>19</v>
      </c>
      <c r="D10" s="14" t="s">
        <v>20</v>
      </c>
      <c r="E10" s="13" t="s">
        <v>14</v>
      </c>
    </row>
    <row r="11" spans="1:7" x14ac:dyDescent="0.3">
      <c r="A11" s="5" t="s">
        <v>21</v>
      </c>
      <c r="B11" s="6" t="s">
        <v>10</v>
      </c>
      <c r="C11" s="45">
        <v>39</v>
      </c>
      <c r="D11" s="45">
        <f>C11</f>
        <v>39</v>
      </c>
      <c r="E11" s="45">
        <f>D11</f>
        <v>39</v>
      </c>
    </row>
    <row r="12" spans="1:7" ht="25.5" x14ac:dyDescent="0.3">
      <c r="A12" s="9" t="s">
        <v>24</v>
      </c>
      <c r="B12" s="6" t="s">
        <v>2</v>
      </c>
      <c r="C12" s="15">
        <f>(C13-C32)/C11</f>
        <v>2609.725527179487</v>
      </c>
      <c r="D12" s="15">
        <f t="shared" ref="D12:E12" si="0">(D13-D32)/D11</f>
        <v>1992.5505556410255</v>
      </c>
      <c r="E12" s="15">
        <f t="shared" si="0"/>
        <v>1992.5505556410255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103869.29556</v>
      </c>
      <c r="D13" s="42">
        <f t="shared" ref="D13:E13" si="1">D15+D29+D30+D33+D31+D32</f>
        <v>79799.471669999999</v>
      </c>
      <c r="E13" s="42">
        <f t="shared" si="1"/>
        <v>79799.471669999999</v>
      </c>
    </row>
    <row r="14" spans="1:7" x14ac:dyDescent="0.3">
      <c r="A14" s="7" t="s">
        <v>0</v>
      </c>
      <c r="B14" s="8"/>
      <c r="C14" s="15"/>
      <c r="D14" s="20">
        <f t="shared" ref="D14:E33" si="2">C14</f>
        <v>0</v>
      </c>
      <c r="E14" s="20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70">
        <f>C17+C20+C23+C26</f>
        <v>77711.399999999994</v>
      </c>
      <c r="D15" s="70">
        <f t="shared" ref="D15:E15" si="3">D17+D20+D23+D26</f>
        <v>58283.549999999996</v>
      </c>
      <c r="E15" s="70">
        <f t="shared" si="3"/>
        <v>58283.549999999996</v>
      </c>
    </row>
    <row r="16" spans="1:7" x14ac:dyDescent="0.3">
      <c r="A16" s="7" t="s">
        <v>1</v>
      </c>
      <c r="B16" s="8"/>
      <c r="C16" s="15"/>
      <c r="D16" s="20">
        <f t="shared" si="2"/>
        <v>0</v>
      </c>
      <c r="E16" s="20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50">
        <v>9291.1</v>
      </c>
      <c r="D17" s="49">
        <f>C17/4*3</f>
        <v>6968.3250000000007</v>
      </c>
      <c r="E17" s="51">
        <f t="shared" si="2"/>
        <v>6968.3250000000007</v>
      </c>
    </row>
    <row r="18" spans="1:6" s="21" customFormat="1" x14ac:dyDescent="0.3">
      <c r="A18" s="25" t="s">
        <v>4</v>
      </c>
      <c r="B18" s="26" t="s">
        <v>3</v>
      </c>
      <c r="C18" s="46">
        <v>3.5</v>
      </c>
      <c r="D18" s="60">
        <f t="shared" si="2"/>
        <v>3.5</v>
      </c>
      <c r="E18" s="60">
        <f t="shared" si="2"/>
        <v>3.5</v>
      </c>
      <c r="F18" s="69">
        <f>C18+C21+C24+C27</f>
        <v>34.06</v>
      </c>
    </row>
    <row r="19" spans="1:6" s="21" customFormat="1" ht="21.95" customHeight="1" x14ac:dyDescent="0.3">
      <c r="A19" s="25" t="s">
        <v>25</v>
      </c>
      <c r="B19" s="19" t="s">
        <v>26</v>
      </c>
      <c r="C19" s="15">
        <f>C17/12/C18*1000</f>
        <v>221216.66666666666</v>
      </c>
      <c r="D19" s="20">
        <f t="shared" si="2"/>
        <v>221216.66666666666</v>
      </c>
      <c r="E19" s="20">
        <f t="shared" si="2"/>
        <v>221216.66666666666</v>
      </c>
    </row>
    <row r="20" spans="1:6" s="21" customFormat="1" ht="25.5" x14ac:dyDescent="0.3">
      <c r="A20" s="18" t="s">
        <v>30</v>
      </c>
      <c r="B20" s="48" t="s">
        <v>2</v>
      </c>
      <c r="C20" s="50">
        <v>43533</v>
      </c>
      <c r="D20" s="49">
        <f>C20/4*3</f>
        <v>32649.75</v>
      </c>
      <c r="E20" s="49">
        <f t="shared" si="2"/>
        <v>32649.75</v>
      </c>
    </row>
    <row r="21" spans="1:6" x14ac:dyDescent="0.3">
      <c r="A21" s="9" t="s">
        <v>4</v>
      </c>
      <c r="B21" s="10" t="s">
        <v>3</v>
      </c>
      <c r="C21" s="29">
        <v>12.56</v>
      </c>
      <c r="D21" s="20">
        <f t="shared" si="2"/>
        <v>12.56</v>
      </c>
      <c r="E21" s="20">
        <f t="shared" si="2"/>
        <v>12.56</v>
      </c>
    </row>
    <row r="22" spans="1:6" ht="21.95" customHeight="1" x14ac:dyDescent="0.3">
      <c r="A22" s="9" t="s">
        <v>25</v>
      </c>
      <c r="B22" s="6" t="s">
        <v>26</v>
      </c>
      <c r="C22" s="15">
        <f>C20/12/C21*1000</f>
        <v>288833.59872611467</v>
      </c>
      <c r="D22" s="20">
        <f t="shared" si="2"/>
        <v>288833.59872611467</v>
      </c>
      <c r="E22" s="20">
        <f t="shared" si="2"/>
        <v>288833.59872611467</v>
      </c>
    </row>
    <row r="23" spans="1:6" ht="39" x14ac:dyDescent="0.3">
      <c r="A23" s="11" t="s">
        <v>36</v>
      </c>
      <c r="B23" s="47" t="s">
        <v>2</v>
      </c>
      <c r="C23" s="50">
        <v>9369.6</v>
      </c>
      <c r="D23" s="49">
        <f>C23/4*3</f>
        <v>7027.2000000000007</v>
      </c>
      <c r="E23" s="58">
        <f t="shared" si="2"/>
        <v>7027.2000000000007</v>
      </c>
    </row>
    <row r="24" spans="1:6" x14ac:dyDescent="0.3">
      <c r="A24" s="9" t="s">
        <v>4</v>
      </c>
      <c r="B24" s="10" t="s">
        <v>3</v>
      </c>
      <c r="C24" s="46">
        <v>4</v>
      </c>
      <c r="D24" s="60">
        <f t="shared" si="2"/>
        <v>4</v>
      </c>
      <c r="E24" s="60">
        <f t="shared" si="2"/>
        <v>4</v>
      </c>
    </row>
    <row r="25" spans="1:6" ht="21.95" customHeight="1" x14ac:dyDescent="0.3">
      <c r="A25" s="9" t="s">
        <v>25</v>
      </c>
      <c r="B25" s="6" t="s">
        <v>26</v>
      </c>
      <c r="C25" s="15">
        <f>C23/C24/12*1000</f>
        <v>195200.00000000003</v>
      </c>
      <c r="D25" s="20">
        <f t="shared" si="2"/>
        <v>195200.00000000003</v>
      </c>
      <c r="E25" s="20">
        <f t="shared" si="2"/>
        <v>195200.00000000003</v>
      </c>
    </row>
    <row r="26" spans="1:6" ht="25.5" x14ac:dyDescent="0.3">
      <c r="A26" s="5" t="s">
        <v>23</v>
      </c>
      <c r="B26" s="47" t="s">
        <v>2</v>
      </c>
      <c r="C26" s="50">
        <v>15517.7</v>
      </c>
      <c r="D26" s="49">
        <f>C26/4*3</f>
        <v>11638.275000000001</v>
      </c>
      <c r="E26" s="51">
        <f t="shared" si="2"/>
        <v>11638.275000000001</v>
      </c>
    </row>
    <row r="27" spans="1:6" x14ac:dyDescent="0.3">
      <c r="A27" s="9" t="s">
        <v>4</v>
      </c>
      <c r="B27" s="10" t="s">
        <v>3</v>
      </c>
      <c r="C27" s="29">
        <v>14</v>
      </c>
      <c r="D27" s="20">
        <f t="shared" si="2"/>
        <v>14</v>
      </c>
      <c r="E27" s="20">
        <f t="shared" si="2"/>
        <v>14</v>
      </c>
    </row>
    <row r="28" spans="1:6" ht="21.95" customHeight="1" x14ac:dyDescent="0.3">
      <c r="A28" s="9" t="s">
        <v>25</v>
      </c>
      <c r="B28" s="6" t="s">
        <v>26</v>
      </c>
      <c r="C28" s="15">
        <f>C26/12/C27*1000</f>
        <v>92367.261904761908</v>
      </c>
      <c r="D28" s="20">
        <f t="shared" si="2"/>
        <v>92367.261904761908</v>
      </c>
      <c r="E28" s="20">
        <f t="shared" si="2"/>
        <v>92367.261904761908</v>
      </c>
    </row>
    <row r="29" spans="1:6" ht="25.5" x14ac:dyDescent="0.3">
      <c r="A29" s="5" t="s">
        <v>5</v>
      </c>
      <c r="B29" s="6" t="s">
        <v>2</v>
      </c>
      <c r="C29" s="42">
        <f>C15*11.54%</f>
        <v>8967.895559999999</v>
      </c>
      <c r="D29" s="42">
        <f t="shared" ref="D29:E29" si="4">D15*11.54%</f>
        <v>6725.9216699999988</v>
      </c>
      <c r="E29" s="42">
        <f t="shared" si="4"/>
        <v>6725.9216699999988</v>
      </c>
    </row>
    <row r="30" spans="1:6" ht="36.75" x14ac:dyDescent="0.3">
      <c r="A30" s="11" t="s">
        <v>6</v>
      </c>
      <c r="B30" s="6" t="s">
        <v>2</v>
      </c>
      <c r="C30" s="50">
        <v>6479</v>
      </c>
      <c r="D30" s="49">
        <f>C30/4*3</f>
        <v>4859.25</v>
      </c>
      <c r="E30" s="51">
        <f t="shared" si="2"/>
        <v>4859.25</v>
      </c>
    </row>
    <row r="31" spans="1:6" ht="25.5" x14ac:dyDescent="0.3">
      <c r="A31" s="11" t="s">
        <v>7</v>
      </c>
      <c r="B31" s="6" t="s">
        <v>2</v>
      </c>
      <c r="C31" s="15">
        <v>5500</v>
      </c>
      <c r="D31" s="15">
        <v>5500</v>
      </c>
      <c r="E31" s="15">
        <v>5500</v>
      </c>
    </row>
    <row r="32" spans="1:6" ht="36.75" x14ac:dyDescent="0.3">
      <c r="A32" s="11" t="s">
        <v>8</v>
      </c>
      <c r="B32" s="6" t="s">
        <v>2</v>
      </c>
      <c r="C32" s="50">
        <v>2090</v>
      </c>
      <c r="D32" s="50">
        <v>2090</v>
      </c>
      <c r="E32" s="50">
        <v>2090</v>
      </c>
    </row>
    <row r="33" spans="1:5" ht="38.25" customHeight="1" x14ac:dyDescent="0.3">
      <c r="A33" s="11" t="s">
        <v>9</v>
      </c>
      <c r="B33" s="6" t="s">
        <v>2</v>
      </c>
      <c r="C33" s="50">
        <v>3121</v>
      </c>
      <c r="D33" s="49">
        <f>C33/4*3</f>
        <v>2340.75</v>
      </c>
      <c r="E33" s="51">
        <f t="shared" si="2"/>
        <v>2340.75</v>
      </c>
    </row>
    <row r="34" spans="1:5" x14ac:dyDescent="0.3">
      <c r="C34" s="16">
        <f>C33+C32+C31+C30+C29+C15</f>
        <v>103869.29556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G34"/>
  <sheetViews>
    <sheetView topLeftCell="A8" workbookViewId="0">
      <pane xSplit="2" ySplit="4" topLeftCell="C21" activePane="bottomRight" state="frozen"/>
      <selection activeCell="A8" sqref="A8"/>
      <selection pane="topRight" activeCell="C8" sqref="C8"/>
      <selection pane="bottomLeft" activeCell="A12" sqref="A12"/>
      <selection pane="bottomRight" activeCell="C22" sqref="C2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50.25" customHeight="1" x14ac:dyDescent="0.3">
      <c r="A4" s="101" t="s">
        <v>49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42</v>
      </c>
      <c r="D11" s="45">
        <f>C11</f>
        <v>42</v>
      </c>
      <c r="E11" s="45">
        <f>D11</f>
        <v>42</v>
      </c>
    </row>
    <row r="12" spans="1:7" ht="25.5" x14ac:dyDescent="0.3">
      <c r="A12" s="9" t="s">
        <v>24</v>
      </c>
      <c r="B12" s="6" t="s">
        <v>2</v>
      </c>
      <c r="C12" s="17">
        <f>(C13-C32)/C11</f>
        <v>2959.9918680952378</v>
      </c>
      <c r="D12" s="17">
        <f t="shared" ref="D12:E12" si="0">(D13-D32)/D11</f>
        <v>2234.8748534523806</v>
      </c>
      <c r="E12" s="17">
        <f t="shared" si="0"/>
        <v>2234.8748534523806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124319.65845999999</v>
      </c>
      <c r="D13" s="42">
        <f t="shared" ref="D13:E13" si="1">D15+D29+D30+D33+D31+D32</f>
        <v>93864.74384499999</v>
      </c>
      <c r="E13" s="42">
        <f t="shared" si="1"/>
        <v>93864.74384499999</v>
      </c>
    </row>
    <row r="14" spans="1:7" x14ac:dyDescent="0.3">
      <c r="A14" s="7" t="s">
        <v>0</v>
      </c>
      <c r="B14" s="8"/>
      <c r="C14" s="17"/>
      <c r="D14" s="32">
        <f t="shared" ref="D14:E33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100049.9</v>
      </c>
      <c r="D15" s="67">
        <f t="shared" ref="D15:E15" si="3">D17+D20+D23+D26</f>
        <v>75037.424999999988</v>
      </c>
      <c r="E15" s="67">
        <f t="shared" si="3"/>
        <v>75037.424999999988</v>
      </c>
    </row>
    <row r="16" spans="1:7" x14ac:dyDescent="0.3">
      <c r="A16" s="7" t="s">
        <v>1</v>
      </c>
      <c r="B16" s="8"/>
      <c r="C16" s="17"/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10852.9</v>
      </c>
      <c r="D17" s="49">
        <f>C17/4*3</f>
        <v>8139.6749999999993</v>
      </c>
      <c r="E17" s="49">
        <f t="shared" si="2"/>
        <v>8139.6749999999993</v>
      </c>
    </row>
    <row r="18" spans="1:6" s="21" customFormat="1" x14ac:dyDescent="0.3">
      <c r="A18" s="25" t="s">
        <v>4</v>
      </c>
      <c r="B18" s="26" t="s">
        <v>3</v>
      </c>
      <c r="C18" s="39">
        <v>4</v>
      </c>
      <c r="D18" s="32">
        <f t="shared" si="2"/>
        <v>4</v>
      </c>
      <c r="E18" s="32">
        <f t="shared" si="2"/>
        <v>4</v>
      </c>
      <c r="F18" s="69">
        <f>C18+C21+C24+C27</f>
        <v>42.66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C17/C18/12*1000+200</f>
        <v>226302.08333333331</v>
      </c>
      <c r="D19" s="32">
        <f t="shared" si="2"/>
        <v>226302.08333333331</v>
      </c>
      <c r="E19" s="32">
        <f t="shared" si="2"/>
        <v>226302.08333333331</v>
      </c>
    </row>
    <row r="20" spans="1:6" s="21" customFormat="1" ht="25.5" x14ac:dyDescent="0.3">
      <c r="A20" s="18" t="s">
        <v>30</v>
      </c>
      <c r="B20" s="48" t="s">
        <v>2</v>
      </c>
      <c r="C20" s="42">
        <v>62428.2</v>
      </c>
      <c r="D20" s="49">
        <f>C20/4*3</f>
        <v>46821.149999999994</v>
      </c>
      <c r="E20" s="49">
        <f t="shared" si="2"/>
        <v>46821.149999999994</v>
      </c>
    </row>
    <row r="21" spans="1:6" s="21" customFormat="1" x14ac:dyDescent="0.3">
      <c r="A21" s="25" t="s">
        <v>4</v>
      </c>
      <c r="B21" s="26" t="s">
        <v>3</v>
      </c>
      <c r="C21" s="46">
        <v>18.16</v>
      </c>
      <c r="D21" s="32">
        <f t="shared" si="2"/>
        <v>18.16</v>
      </c>
      <c r="E21" s="32">
        <f t="shared" si="2"/>
        <v>18.16</v>
      </c>
    </row>
    <row r="22" spans="1:6" s="21" customFormat="1" ht="21.95" customHeight="1" x14ac:dyDescent="0.3">
      <c r="A22" s="25" t="s">
        <v>25</v>
      </c>
      <c r="B22" s="19" t="s">
        <v>26</v>
      </c>
      <c r="C22" s="17">
        <f>C20/12/C21*1000</f>
        <v>286473.01762114535</v>
      </c>
      <c r="D22" s="32">
        <f t="shared" si="2"/>
        <v>286473.01762114535</v>
      </c>
      <c r="E22" s="32">
        <f t="shared" si="2"/>
        <v>286473.01762114535</v>
      </c>
    </row>
    <row r="23" spans="1:6" ht="39" x14ac:dyDescent="0.3">
      <c r="A23" s="11" t="s">
        <v>36</v>
      </c>
      <c r="B23" s="47" t="s">
        <v>2</v>
      </c>
      <c r="C23" s="42">
        <v>10087.299999999999</v>
      </c>
      <c r="D23" s="49">
        <f>C23/4*3</f>
        <v>7565.4749999999995</v>
      </c>
      <c r="E23" s="49">
        <f t="shared" si="2"/>
        <v>7565.4749999999995</v>
      </c>
    </row>
    <row r="24" spans="1:6" x14ac:dyDescent="0.3">
      <c r="A24" s="9" t="s">
        <v>4</v>
      </c>
      <c r="B24" s="10" t="s">
        <v>3</v>
      </c>
      <c r="C24" s="39">
        <v>4.5</v>
      </c>
      <c r="D24" s="32">
        <f t="shared" si="2"/>
        <v>4.5</v>
      </c>
      <c r="E24" s="32">
        <f t="shared" si="2"/>
        <v>4.5</v>
      </c>
    </row>
    <row r="25" spans="1:6" ht="21.95" customHeight="1" x14ac:dyDescent="0.3">
      <c r="A25" s="9" t="s">
        <v>25</v>
      </c>
      <c r="B25" s="6" t="s">
        <v>26</v>
      </c>
      <c r="C25" s="17">
        <f>C23/C24/12*1000</f>
        <v>186801.85185185185</v>
      </c>
      <c r="D25" s="32">
        <f t="shared" si="2"/>
        <v>186801.85185185185</v>
      </c>
      <c r="E25" s="32">
        <f t="shared" si="2"/>
        <v>186801.85185185185</v>
      </c>
    </row>
    <row r="26" spans="1:6" ht="25.5" x14ac:dyDescent="0.3">
      <c r="A26" s="5" t="s">
        <v>23</v>
      </c>
      <c r="B26" s="47" t="s">
        <v>2</v>
      </c>
      <c r="C26" s="42">
        <v>16681.5</v>
      </c>
      <c r="D26" s="49">
        <f>C26/4*3</f>
        <v>12511.125</v>
      </c>
      <c r="E26" s="49">
        <f t="shared" si="2"/>
        <v>12511.125</v>
      </c>
    </row>
    <row r="27" spans="1:6" x14ac:dyDescent="0.3">
      <c r="A27" s="9" t="s">
        <v>4</v>
      </c>
      <c r="B27" s="10" t="s">
        <v>3</v>
      </c>
      <c r="C27" s="39">
        <v>16</v>
      </c>
      <c r="D27" s="32">
        <f t="shared" si="2"/>
        <v>16</v>
      </c>
      <c r="E27" s="32">
        <f t="shared" si="2"/>
        <v>16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86882.8125</v>
      </c>
      <c r="D28" s="32">
        <f t="shared" si="2"/>
        <v>86882.8125</v>
      </c>
      <c r="E28" s="32">
        <f t="shared" si="2"/>
        <v>86882.8125</v>
      </c>
    </row>
    <row r="29" spans="1:6" ht="25.5" x14ac:dyDescent="0.3">
      <c r="A29" s="5" t="s">
        <v>5</v>
      </c>
      <c r="B29" s="6" t="s">
        <v>2</v>
      </c>
      <c r="C29" s="42">
        <f>C15*11.54%</f>
        <v>11545.758459999999</v>
      </c>
      <c r="D29" s="42">
        <f t="shared" ref="D29:E29" si="4">D15*11.54%</f>
        <v>8659.318844999998</v>
      </c>
      <c r="E29" s="42">
        <f t="shared" si="4"/>
        <v>8659.318844999998</v>
      </c>
    </row>
    <row r="30" spans="1:6" ht="36.75" x14ac:dyDescent="0.3">
      <c r="A30" s="11" t="s">
        <v>6</v>
      </c>
      <c r="B30" s="6" t="s">
        <v>2</v>
      </c>
      <c r="C30" s="42">
        <v>6466</v>
      </c>
      <c r="D30" s="49">
        <f>C30/4*3</f>
        <v>4849.5</v>
      </c>
      <c r="E30" s="49">
        <f t="shared" si="2"/>
        <v>4849.5</v>
      </c>
    </row>
    <row r="31" spans="1:6" ht="25.5" x14ac:dyDescent="0.3">
      <c r="A31" s="11" t="s">
        <v>7</v>
      </c>
      <c r="B31" s="6" t="s">
        <v>2</v>
      </c>
      <c r="C31" s="17">
        <v>2500</v>
      </c>
      <c r="D31" s="17">
        <v>2500</v>
      </c>
      <c r="E31" s="17">
        <v>2500</v>
      </c>
    </row>
    <row r="32" spans="1:6" ht="36.75" x14ac:dyDescent="0.3">
      <c r="A32" s="11" t="s">
        <v>8</v>
      </c>
      <c r="B32" s="6" t="s">
        <v>2</v>
      </c>
      <c r="C32" s="42"/>
      <c r="D32" s="49">
        <f t="shared" si="2"/>
        <v>0</v>
      </c>
      <c r="E32" s="49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2">
        <v>3758</v>
      </c>
      <c r="D33" s="49">
        <f>C33/4*3</f>
        <v>2818.5</v>
      </c>
      <c r="E33" s="49">
        <f t="shared" si="2"/>
        <v>2818.5</v>
      </c>
    </row>
    <row r="34" spans="1:5" x14ac:dyDescent="0.3">
      <c r="C34" s="16">
        <f>C33+C32+C31+C30+C29+C15</f>
        <v>124319.65845999999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4"/>
  <sheetViews>
    <sheetView topLeftCell="A9" workbookViewId="0">
      <pane xSplit="2" ySplit="3" topLeftCell="C20" activePane="bottomRight" state="frozen"/>
      <selection activeCell="A9" sqref="A9"/>
      <selection pane="topRight" activeCell="C9" sqref="C9"/>
      <selection pane="bottomLeft" activeCell="A12" sqref="A12"/>
      <selection pane="bottomRight" activeCell="C24" sqref="C2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x14ac:dyDescent="0.3">
      <c r="A4" s="96" t="s">
        <v>35</v>
      </c>
      <c r="B4" s="96"/>
      <c r="C4" s="96"/>
      <c r="D4" s="96"/>
      <c r="E4" s="96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69</v>
      </c>
      <c r="D11" s="45">
        <f>C11</f>
        <v>69</v>
      </c>
      <c r="E11" s="45">
        <f>D11</f>
        <v>69</v>
      </c>
    </row>
    <row r="12" spans="1:7" ht="25.5" x14ac:dyDescent="0.3">
      <c r="A12" s="9" t="s">
        <v>24</v>
      </c>
      <c r="B12" s="6" t="s">
        <v>2</v>
      </c>
      <c r="C12" s="17">
        <f>(C13-C32)/C11</f>
        <v>1744.0361292753621</v>
      </c>
      <c r="D12" s="17">
        <f t="shared" ref="D12:E12" si="0">(D13-D32)/D11</f>
        <v>1324.3314447826087</v>
      </c>
      <c r="E12" s="17">
        <f t="shared" si="0"/>
        <v>1324.3314447826087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130138.49291999999</v>
      </c>
      <c r="D13" s="42">
        <f t="shared" ref="D13:E13" si="1">D15+D29+D30+D33+D31+D32</f>
        <v>101178.86969000001</v>
      </c>
      <c r="E13" s="42">
        <f t="shared" si="1"/>
        <v>101178.86969000001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91539.799999999988</v>
      </c>
      <c r="D15" s="67">
        <f t="shared" ref="D15:E15" si="3">D17+D20+D23+D26</f>
        <v>68654.850000000006</v>
      </c>
      <c r="E15" s="67">
        <f t="shared" si="3"/>
        <v>68654.850000000006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11660.2</v>
      </c>
      <c r="D17" s="49">
        <f>C17/4*3</f>
        <v>8745.1500000000015</v>
      </c>
      <c r="E17" s="42">
        <f t="shared" si="2"/>
        <v>8745.1500000000015</v>
      </c>
    </row>
    <row r="18" spans="1:6" s="21" customFormat="1" x14ac:dyDescent="0.3">
      <c r="A18" s="25" t="s">
        <v>4</v>
      </c>
      <c r="B18" s="26" t="s">
        <v>3</v>
      </c>
      <c r="C18" s="39">
        <v>4.5</v>
      </c>
      <c r="D18" s="17">
        <f t="shared" si="2"/>
        <v>4.5</v>
      </c>
      <c r="E18" s="17">
        <f t="shared" si="2"/>
        <v>4.5</v>
      </c>
      <c r="F18" s="69">
        <f>C18+C21+C24+C27</f>
        <v>39.53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C17/C18/12*1000+200</f>
        <v>216129.62962962964</v>
      </c>
      <c r="D19" s="17">
        <f t="shared" si="2"/>
        <v>216129.62962962964</v>
      </c>
      <c r="E19" s="17">
        <f t="shared" si="2"/>
        <v>216129.62962962964</v>
      </c>
    </row>
    <row r="20" spans="1:6" s="21" customFormat="1" ht="25.5" x14ac:dyDescent="0.3">
      <c r="A20" s="18" t="s">
        <v>30</v>
      </c>
      <c r="B20" s="48" t="s">
        <v>2</v>
      </c>
      <c r="C20" s="42">
        <v>55740</v>
      </c>
      <c r="D20" s="49">
        <f>C20/4*3</f>
        <v>41805</v>
      </c>
      <c r="E20" s="42">
        <f t="shared" si="2"/>
        <v>41805</v>
      </c>
    </row>
    <row r="21" spans="1:6" s="21" customFormat="1" x14ac:dyDescent="0.3">
      <c r="A21" s="25" t="s">
        <v>4</v>
      </c>
      <c r="B21" s="26" t="s">
        <v>3</v>
      </c>
      <c r="C21" s="46">
        <v>16.03</v>
      </c>
      <c r="D21" s="17">
        <f t="shared" si="2"/>
        <v>16.03</v>
      </c>
      <c r="E21" s="17">
        <f t="shared" si="2"/>
        <v>16.03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289769.18278228323</v>
      </c>
      <c r="D22" s="17">
        <f t="shared" si="2"/>
        <v>289769.18278228323</v>
      </c>
      <c r="E22" s="17">
        <f t="shared" si="2"/>
        <v>289769.18278228323</v>
      </c>
    </row>
    <row r="23" spans="1:6" ht="39" x14ac:dyDescent="0.3">
      <c r="A23" s="11" t="s">
        <v>36</v>
      </c>
      <c r="B23" s="47" t="s">
        <v>2</v>
      </c>
      <c r="C23" s="42">
        <v>7503.7</v>
      </c>
      <c r="D23" s="49">
        <f>C23/4*3</f>
        <v>5627.7749999999996</v>
      </c>
      <c r="E23" s="42">
        <f t="shared" si="2"/>
        <v>5627.7749999999996</v>
      </c>
    </row>
    <row r="24" spans="1:6" x14ac:dyDescent="0.3">
      <c r="A24" s="9" t="s">
        <v>4</v>
      </c>
      <c r="B24" s="10" t="s">
        <v>3</v>
      </c>
      <c r="C24" s="39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17">
        <f>C23/C24/12*1000</f>
        <v>178659.52380952379</v>
      </c>
      <c r="D25" s="17">
        <f t="shared" si="2"/>
        <v>178659.52380952379</v>
      </c>
      <c r="E25" s="17">
        <f t="shared" si="2"/>
        <v>178659.52380952379</v>
      </c>
    </row>
    <row r="26" spans="1:6" ht="25.5" x14ac:dyDescent="0.3">
      <c r="A26" s="5" t="s">
        <v>23</v>
      </c>
      <c r="B26" s="47" t="s">
        <v>2</v>
      </c>
      <c r="C26" s="42">
        <v>16635.900000000001</v>
      </c>
      <c r="D26" s="49">
        <f>C26/4*3</f>
        <v>12476.925000000001</v>
      </c>
      <c r="E26" s="42">
        <f t="shared" si="2"/>
        <v>12476.925000000001</v>
      </c>
    </row>
    <row r="27" spans="1:6" x14ac:dyDescent="0.3">
      <c r="A27" s="9" t="s">
        <v>4</v>
      </c>
      <c r="B27" s="10" t="s">
        <v>3</v>
      </c>
      <c r="C27" s="39">
        <v>15.5</v>
      </c>
      <c r="D27" s="17">
        <f t="shared" si="2"/>
        <v>15.5</v>
      </c>
      <c r="E27" s="17">
        <f t="shared" si="2"/>
        <v>15.5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89440.322580645152</v>
      </c>
      <c r="D28" s="17">
        <f t="shared" si="2"/>
        <v>89440.322580645152</v>
      </c>
      <c r="E28" s="17">
        <f t="shared" si="2"/>
        <v>89440.322580645152</v>
      </c>
    </row>
    <row r="29" spans="1:6" ht="25.5" x14ac:dyDescent="0.3">
      <c r="A29" s="5" t="s">
        <v>5</v>
      </c>
      <c r="B29" s="6" t="s">
        <v>2</v>
      </c>
      <c r="C29" s="42">
        <f>C15*11.54%</f>
        <v>10563.692919999998</v>
      </c>
      <c r="D29" s="42">
        <f t="shared" ref="D29:E29" si="4">D15*11.54%</f>
        <v>7922.7696900000001</v>
      </c>
      <c r="E29" s="42">
        <f t="shared" si="4"/>
        <v>7922.7696900000001</v>
      </c>
    </row>
    <row r="30" spans="1:6" ht="36.75" x14ac:dyDescent="0.3">
      <c r="A30" s="11" t="s">
        <v>6</v>
      </c>
      <c r="B30" s="6" t="s">
        <v>2</v>
      </c>
      <c r="C30" s="42">
        <v>7760</v>
      </c>
      <c r="D30" s="49">
        <f>C30/4*3</f>
        <v>5820</v>
      </c>
      <c r="E30" s="42">
        <f t="shared" si="2"/>
        <v>5820</v>
      </c>
    </row>
    <row r="31" spans="1:6" ht="25.5" x14ac:dyDescent="0.3">
      <c r="A31" s="11" t="s">
        <v>7</v>
      </c>
      <c r="B31" s="6" t="s">
        <v>2</v>
      </c>
      <c r="C31" s="17">
        <v>4500</v>
      </c>
      <c r="D31" s="17">
        <v>4500</v>
      </c>
      <c r="E31" s="17">
        <v>4500</v>
      </c>
    </row>
    <row r="32" spans="1:6" ht="36.75" x14ac:dyDescent="0.3">
      <c r="A32" s="11" t="s">
        <v>8</v>
      </c>
      <c r="B32" s="6" t="s">
        <v>2</v>
      </c>
      <c r="C32" s="54">
        <v>9800</v>
      </c>
      <c r="D32" s="54">
        <v>9800</v>
      </c>
      <c r="E32" s="17">
        <f t="shared" si="2"/>
        <v>9800</v>
      </c>
    </row>
    <row r="33" spans="1:5" ht="38.25" customHeight="1" x14ac:dyDescent="0.3">
      <c r="A33" s="11" t="s">
        <v>9</v>
      </c>
      <c r="B33" s="6" t="s">
        <v>2</v>
      </c>
      <c r="C33" s="54">
        <v>5975</v>
      </c>
      <c r="D33" s="49">
        <f>C33/4*3</f>
        <v>4481.25</v>
      </c>
      <c r="E33" s="42">
        <f t="shared" si="2"/>
        <v>4481.25</v>
      </c>
    </row>
    <row r="34" spans="1:5" x14ac:dyDescent="0.3">
      <c r="C34" s="16">
        <f>C33+C32+C31+C30+C29+C15</f>
        <v>130138.49291999999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H33"/>
  <sheetViews>
    <sheetView topLeftCell="A7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6" customWidth="1"/>
    <col min="4" max="4" width="13.5703125" style="16" customWidth="1"/>
    <col min="5" max="5" width="15.85546875" style="16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39</v>
      </c>
      <c r="B2" s="95"/>
      <c r="C2" s="95"/>
      <c r="D2" s="95"/>
      <c r="E2" s="95"/>
    </row>
    <row r="3" spans="1:7" x14ac:dyDescent="0.3">
      <c r="A3" s="1"/>
    </row>
    <row r="4" spans="1:7" x14ac:dyDescent="0.3">
      <c r="A4" s="96" t="s">
        <v>33</v>
      </c>
      <c r="B4" s="96"/>
      <c r="C4" s="96"/>
      <c r="D4" s="96"/>
      <c r="E4" s="96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38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4"/>
      <c r="D11" s="44">
        <f>C11</f>
        <v>0</v>
      </c>
      <c r="E11" s="44">
        <f>D11</f>
        <v>0</v>
      </c>
    </row>
    <row r="12" spans="1:7" ht="25.5" x14ac:dyDescent="0.3">
      <c r="A12" s="9" t="s">
        <v>24</v>
      </c>
      <c r="B12" s="6" t="s">
        <v>2</v>
      </c>
      <c r="C12" s="17" t="e">
        <f>(C13-C32)/C11</f>
        <v>#DIV/0!</v>
      </c>
      <c r="D12" s="17" t="e">
        <f t="shared" ref="D12" si="0">(D13-D32)/D11</f>
        <v>#DIV/0!</v>
      </c>
      <c r="E12" s="17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42"/>
      <c r="D13" s="53">
        <f>C13</f>
        <v>0</v>
      </c>
      <c r="E13" s="53">
        <f>D13</f>
        <v>0</v>
      </c>
      <c r="F13" s="16"/>
    </row>
    <row r="14" spans="1:7" x14ac:dyDescent="0.3">
      <c r="A14" s="7" t="s">
        <v>0</v>
      </c>
      <c r="B14" s="8"/>
      <c r="C14" s="17">
        <v>0</v>
      </c>
      <c r="D14" s="17">
        <v>0</v>
      </c>
      <c r="E14" s="17">
        <v>0</v>
      </c>
      <c r="G14" s="16"/>
    </row>
    <row r="15" spans="1:7" s="21" customFormat="1" ht="25.5" x14ac:dyDescent="0.3">
      <c r="A15" s="18" t="s">
        <v>12</v>
      </c>
      <c r="B15" s="19" t="s">
        <v>2</v>
      </c>
      <c r="C15" s="42"/>
      <c r="D15" s="49">
        <f>C15</f>
        <v>0</v>
      </c>
      <c r="E15" s="49">
        <f>D15</f>
        <v>0</v>
      </c>
    </row>
    <row r="16" spans="1:7" s="21" customFormat="1" x14ac:dyDescent="0.3">
      <c r="A16" s="22" t="s">
        <v>1</v>
      </c>
      <c r="B16" s="23"/>
      <c r="C16" s="32">
        <v>0</v>
      </c>
      <c r="D16" s="32">
        <v>0</v>
      </c>
      <c r="E16" s="32">
        <v>0</v>
      </c>
    </row>
    <row r="17" spans="1:8" s="21" customFormat="1" ht="25.5" x14ac:dyDescent="0.3">
      <c r="A17" s="18" t="s">
        <v>29</v>
      </c>
      <c r="B17" s="19" t="s">
        <v>2</v>
      </c>
      <c r="C17" s="49"/>
      <c r="D17" s="49">
        <v>5500</v>
      </c>
      <c r="E17" s="49">
        <v>5500</v>
      </c>
    </row>
    <row r="18" spans="1:8" s="21" customFormat="1" x14ac:dyDescent="0.3">
      <c r="A18" s="25" t="s">
        <v>4</v>
      </c>
      <c r="B18" s="26" t="s">
        <v>3</v>
      </c>
      <c r="C18" s="32"/>
      <c r="D18" s="32"/>
      <c r="E18" s="32"/>
      <c r="F18" s="21" t="s">
        <v>31</v>
      </c>
      <c r="G18" s="21" t="s">
        <v>31</v>
      </c>
    </row>
    <row r="19" spans="1:8" s="21" customFormat="1" ht="21.95" customHeight="1" x14ac:dyDescent="0.3">
      <c r="A19" s="25" t="s">
        <v>25</v>
      </c>
      <c r="B19" s="19" t="s">
        <v>26</v>
      </c>
      <c r="C19" s="32" t="e">
        <f>C17/C18/12*1000+200</f>
        <v>#DIV/0!</v>
      </c>
      <c r="D19" s="32" t="e">
        <f t="shared" ref="D19:E33" si="2">C19</f>
        <v>#DIV/0!</v>
      </c>
      <c r="E19" s="32" t="e">
        <f t="shared" si="2"/>
        <v>#DIV/0!</v>
      </c>
    </row>
    <row r="20" spans="1:8" s="21" customFormat="1" ht="25.5" x14ac:dyDescent="0.3">
      <c r="A20" s="18" t="s">
        <v>30</v>
      </c>
      <c r="B20" s="19" t="s">
        <v>2</v>
      </c>
      <c r="C20" s="49"/>
      <c r="D20" s="49">
        <f t="shared" si="2"/>
        <v>0</v>
      </c>
      <c r="E20" s="49">
        <f t="shared" si="2"/>
        <v>0</v>
      </c>
    </row>
    <row r="21" spans="1:8" s="21" customFormat="1" x14ac:dyDescent="0.3">
      <c r="A21" s="25" t="s">
        <v>4</v>
      </c>
      <c r="B21" s="26" t="s">
        <v>3</v>
      </c>
      <c r="C21" s="32"/>
      <c r="D21" s="32">
        <f t="shared" si="2"/>
        <v>0</v>
      </c>
      <c r="E21" s="32">
        <f t="shared" si="2"/>
        <v>0</v>
      </c>
      <c r="G21" s="21" t="s">
        <v>31</v>
      </c>
      <c r="H21" s="21" t="s">
        <v>31</v>
      </c>
    </row>
    <row r="22" spans="1:8" s="21" customFormat="1" ht="21.95" customHeight="1" x14ac:dyDescent="0.3">
      <c r="A22" s="25" t="s">
        <v>25</v>
      </c>
      <c r="B22" s="19" t="s">
        <v>26</v>
      </c>
      <c r="C22" s="32" t="e">
        <f>C20/12/C21*1000</f>
        <v>#DIV/0!</v>
      </c>
      <c r="D22" s="32" t="e">
        <f t="shared" si="2"/>
        <v>#DIV/0!</v>
      </c>
      <c r="E22" s="32" t="e">
        <f t="shared" si="2"/>
        <v>#DIV/0!</v>
      </c>
    </row>
    <row r="23" spans="1:8" s="21" customFormat="1" ht="39" x14ac:dyDescent="0.3">
      <c r="A23" s="27" t="s">
        <v>36</v>
      </c>
      <c r="B23" s="19" t="s">
        <v>2</v>
      </c>
      <c r="C23" s="49"/>
      <c r="D23" s="49">
        <f t="shared" si="2"/>
        <v>0</v>
      </c>
      <c r="E23" s="49">
        <f t="shared" si="2"/>
        <v>0</v>
      </c>
    </row>
    <row r="24" spans="1:8" s="21" customFormat="1" x14ac:dyDescent="0.3">
      <c r="A24" s="25" t="s">
        <v>4</v>
      </c>
      <c r="B24" s="26" t="s">
        <v>3</v>
      </c>
      <c r="C24" s="32"/>
      <c r="D24" s="32">
        <f t="shared" si="2"/>
        <v>0</v>
      </c>
      <c r="E24" s="32">
        <f t="shared" si="2"/>
        <v>0</v>
      </c>
    </row>
    <row r="25" spans="1:8" s="21" customFormat="1" ht="21.95" customHeight="1" x14ac:dyDescent="0.3">
      <c r="A25" s="25" t="s">
        <v>25</v>
      </c>
      <c r="B25" s="19" t="s">
        <v>26</v>
      </c>
      <c r="C25" s="32" t="e">
        <f>C23/C24/12*1000</f>
        <v>#DIV/0!</v>
      </c>
      <c r="D25" s="32" t="e">
        <f t="shared" si="2"/>
        <v>#DIV/0!</v>
      </c>
      <c r="E25" s="32" t="e">
        <f t="shared" si="2"/>
        <v>#DIV/0!</v>
      </c>
    </row>
    <row r="26" spans="1:8" s="21" customFormat="1" ht="25.5" x14ac:dyDescent="0.3">
      <c r="A26" s="18" t="s">
        <v>23</v>
      </c>
      <c r="B26" s="19" t="s">
        <v>2</v>
      </c>
      <c r="C26" s="49"/>
      <c r="D26" s="49">
        <f t="shared" si="2"/>
        <v>0</v>
      </c>
      <c r="E26" s="49">
        <f t="shared" si="2"/>
        <v>0</v>
      </c>
    </row>
    <row r="27" spans="1:8" s="21" customFormat="1" x14ac:dyDescent="0.3">
      <c r="A27" s="25" t="s">
        <v>4</v>
      </c>
      <c r="B27" s="26" t="s">
        <v>3</v>
      </c>
      <c r="C27" s="32"/>
      <c r="D27" s="32">
        <f t="shared" si="2"/>
        <v>0</v>
      </c>
      <c r="E27" s="32">
        <f t="shared" si="2"/>
        <v>0</v>
      </c>
    </row>
    <row r="28" spans="1:8" s="21" customFormat="1" ht="21.95" customHeight="1" x14ac:dyDescent="0.3">
      <c r="A28" s="25" t="s">
        <v>25</v>
      </c>
      <c r="B28" s="19" t="s">
        <v>26</v>
      </c>
      <c r="C28" s="32" t="e">
        <f>C26/12/C27*1000</f>
        <v>#DIV/0!</v>
      </c>
      <c r="D28" s="32" t="e">
        <f t="shared" si="2"/>
        <v>#DIV/0!</v>
      </c>
      <c r="E28" s="32" t="e">
        <f t="shared" si="2"/>
        <v>#DIV/0!</v>
      </c>
    </row>
    <row r="29" spans="1:8" s="21" customFormat="1" ht="25.5" x14ac:dyDescent="0.3">
      <c r="A29" s="18" t="s">
        <v>5</v>
      </c>
      <c r="B29" s="19" t="s">
        <v>2</v>
      </c>
      <c r="C29" s="42"/>
      <c r="D29" s="42">
        <f t="shared" si="2"/>
        <v>0</v>
      </c>
      <c r="E29" s="42">
        <f t="shared" si="2"/>
        <v>0</v>
      </c>
    </row>
    <row r="30" spans="1:8" s="21" customFormat="1" ht="36.75" x14ac:dyDescent="0.3">
      <c r="A30" s="27" t="s">
        <v>6</v>
      </c>
      <c r="B30" s="19" t="s">
        <v>2</v>
      </c>
      <c r="C30" s="49"/>
      <c r="D30" s="49">
        <f t="shared" si="2"/>
        <v>0</v>
      </c>
      <c r="E30" s="49">
        <f t="shared" si="2"/>
        <v>0</v>
      </c>
    </row>
    <row r="31" spans="1:8" ht="25.5" x14ac:dyDescent="0.3">
      <c r="A31" s="11" t="s">
        <v>7</v>
      </c>
      <c r="B31" s="6" t="s">
        <v>2</v>
      </c>
      <c r="C31" s="42"/>
      <c r="D31" s="49">
        <f t="shared" si="2"/>
        <v>0</v>
      </c>
      <c r="E31" s="49">
        <f t="shared" si="2"/>
        <v>0</v>
      </c>
    </row>
    <row r="32" spans="1:8" ht="36.75" x14ac:dyDescent="0.3">
      <c r="A32" s="11" t="s">
        <v>8</v>
      </c>
      <c r="B32" s="6" t="s">
        <v>2</v>
      </c>
      <c r="C32" s="42"/>
      <c r="D32" s="49">
        <v>0</v>
      </c>
      <c r="E32" s="49">
        <v>0</v>
      </c>
    </row>
    <row r="33" spans="1:5" ht="38.25" customHeight="1" x14ac:dyDescent="0.3">
      <c r="A33" s="11" t="s">
        <v>9</v>
      </c>
      <c r="B33" s="6" t="s">
        <v>2</v>
      </c>
      <c r="C33" s="42"/>
      <c r="D33" s="49">
        <f t="shared" si="2"/>
        <v>0</v>
      </c>
      <c r="E33" s="49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G34"/>
  <sheetViews>
    <sheetView topLeftCell="A5" workbookViewId="0">
      <selection activeCell="G15" sqref="G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6" customWidth="1"/>
    <col min="5" max="5" width="12" style="38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64</v>
      </c>
      <c r="B2" s="95"/>
      <c r="C2" s="95"/>
      <c r="D2" s="95"/>
      <c r="E2" s="95"/>
    </row>
    <row r="3" spans="1:7" x14ac:dyDescent="0.3">
      <c r="A3" s="1"/>
    </row>
    <row r="4" spans="1:7" ht="45.75" customHeight="1" x14ac:dyDescent="0.3">
      <c r="A4" s="101" t="s">
        <v>48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65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/>
      <c r="D11" s="45"/>
      <c r="E11" s="45"/>
    </row>
    <row r="12" spans="1:7" ht="25.5" x14ac:dyDescent="0.3">
      <c r="A12" s="9" t="s">
        <v>24</v>
      </c>
      <c r="B12" s="6" t="s">
        <v>2</v>
      </c>
      <c r="C12" s="17"/>
      <c r="D12" s="17"/>
      <c r="E12" s="17"/>
    </row>
    <row r="13" spans="1:7" ht="25.5" x14ac:dyDescent="0.3">
      <c r="A13" s="5" t="s">
        <v>11</v>
      </c>
      <c r="B13" s="6" t="s">
        <v>2</v>
      </c>
      <c r="C13" s="42"/>
      <c r="D13" s="42"/>
      <c r="E13" s="42"/>
    </row>
    <row r="14" spans="1:7" x14ac:dyDescent="0.3">
      <c r="A14" s="7" t="s">
        <v>0</v>
      </c>
      <c r="B14" s="8"/>
      <c r="C14" s="17"/>
      <c r="D14" s="17"/>
      <c r="E14" s="17"/>
      <c r="G14" s="16"/>
    </row>
    <row r="15" spans="1:7" ht="25.5" x14ac:dyDescent="0.3">
      <c r="A15" s="65" t="s">
        <v>12</v>
      </c>
      <c r="B15" s="66" t="s">
        <v>2</v>
      </c>
      <c r="C15" s="67"/>
      <c r="D15" s="67"/>
      <c r="E15" s="67"/>
    </row>
    <row r="16" spans="1:7" x14ac:dyDescent="0.3">
      <c r="A16" s="7" t="s">
        <v>1</v>
      </c>
      <c r="B16" s="8"/>
      <c r="C16" s="17"/>
      <c r="D16" s="17"/>
      <c r="E16" s="17"/>
    </row>
    <row r="17" spans="1:6" s="21" customFormat="1" ht="25.5" x14ac:dyDescent="0.3">
      <c r="A17" s="18" t="s">
        <v>29</v>
      </c>
      <c r="B17" s="48" t="s">
        <v>2</v>
      </c>
      <c r="C17" s="42"/>
      <c r="D17" s="42"/>
      <c r="E17" s="42"/>
    </row>
    <row r="18" spans="1:6" s="21" customFormat="1" x14ac:dyDescent="0.3">
      <c r="A18" s="25" t="s">
        <v>4</v>
      </c>
      <c r="B18" s="26" t="s">
        <v>3</v>
      </c>
      <c r="C18" s="39"/>
      <c r="D18" s="17"/>
      <c r="E18" s="17"/>
      <c r="F18" s="68">
        <f>C18+C21+C24+C27</f>
        <v>0</v>
      </c>
    </row>
    <row r="19" spans="1:6" s="21" customFormat="1" ht="21.95" customHeight="1" x14ac:dyDescent="0.3">
      <c r="A19" s="25" t="s">
        <v>25</v>
      </c>
      <c r="B19" s="19" t="s">
        <v>26</v>
      </c>
      <c r="C19" s="17"/>
      <c r="D19" s="17"/>
      <c r="E19" s="17"/>
    </row>
    <row r="20" spans="1:6" s="21" customFormat="1" ht="25.5" x14ac:dyDescent="0.3">
      <c r="A20" s="18" t="s">
        <v>30</v>
      </c>
      <c r="B20" s="48" t="s">
        <v>2</v>
      </c>
      <c r="C20" s="42"/>
      <c r="D20" s="42"/>
      <c r="E20" s="42"/>
    </row>
    <row r="21" spans="1:6" s="21" customFormat="1" x14ac:dyDescent="0.3">
      <c r="A21" s="25" t="s">
        <v>4</v>
      </c>
      <c r="B21" s="26" t="s">
        <v>3</v>
      </c>
      <c r="C21" s="39"/>
      <c r="D21" s="17"/>
      <c r="E21" s="17"/>
    </row>
    <row r="22" spans="1:6" ht="21.95" customHeight="1" x14ac:dyDescent="0.3">
      <c r="A22" s="9" t="s">
        <v>25</v>
      </c>
      <c r="B22" s="6" t="s">
        <v>26</v>
      </c>
      <c r="C22" s="17"/>
      <c r="D22" s="17"/>
      <c r="E22" s="17"/>
    </row>
    <row r="23" spans="1:6" ht="39" x14ac:dyDescent="0.3">
      <c r="A23" s="11" t="s">
        <v>36</v>
      </c>
      <c r="B23" s="47" t="s">
        <v>2</v>
      </c>
      <c r="C23" s="42"/>
      <c r="D23" s="42"/>
      <c r="E23" s="42"/>
    </row>
    <row r="24" spans="1:6" x14ac:dyDescent="0.3">
      <c r="A24" s="9" t="s">
        <v>4</v>
      </c>
      <c r="B24" s="10" t="s">
        <v>3</v>
      </c>
      <c r="C24" s="39"/>
      <c r="D24" s="17"/>
      <c r="E24" s="17"/>
    </row>
    <row r="25" spans="1:6" ht="21.95" customHeight="1" x14ac:dyDescent="0.3">
      <c r="A25" s="9" t="s">
        <v>25</v>
      </c>
      <c r="B25" s="6" t="s">
        <v>26</v>
      </c>
      <c r="C25" s="17"/>
      <c r="D25" s="17"/>
      <c r="E25" s="17"/>
    </row>
    <row r="26" spans="1:6" ht="25.5" x14ac:dyDescent="0.3">
      <c r="A26" s="5" t="s">
        <v>23</v>
      </c>
      <c r="B26" s="47" t="s">
        <v>2</v>
      </c>
      <c r="C26" s="42"/>
      <c r="D26" s="42"/>
      <c r="E26" s="42"/>
    </row>
    <row r="27" spans="1:6" x14ac:dyDescent="0.3">
      <c r="A27" s="9" t="s">
        <v>4</v>
      </c>
      <c r="B27" s="10" t="s">
        <v>3</v>
      </c>
      <c r="C27" s="39"/>
      <c r="D27" s="17"/>
      <c r="E27" s="17"/>
    </row>
    <row r="28" spans="1:6" ht="21.95" customHeight="1" x14ac:dyDescent="0.3">
      <c r="A28" s="9" t="s">
        <v>25</v>
      </c>
      <c r="B28" s="6" t="s">
        <v>26</v>
      </c>
      <c r="C28" s="17"/>
      <c r="D28" s="17"/>
      <c r="E28" s="17"/>
    </row>
    <row r="29" spans="1:6" ht="25.5" x14ac:dyDescent="0.3">
      <c r="A29" s="5" t="s">
        <v>5</v>
      </c>
      <c r="B29" s="6" t="s">
        <v>2</v>
      </c>
      <c r="C29" s="42"/>
      <c r="D29" s="42"/>
      <c r="E29" s="42"/>
    </row>
    <row r="30" spans="1:6" ht="36.75" x14ac:dyDescent="0.3">
      <c r="A30" s="11" t="s">
        <v>6</v>
      </c>
      <c r="B30" s="6" t="s">
        <v>2</v>
      </c>
      <c r="C30" s="42"/>
      <c r="D30" s="42"/>
      <c r="E30" s="42"/>
    </row>
    <row r="31" spans="1:6" ht="25.5" x14ac:dyDescent="0.3">
      <c r="A31" s="11" t="s">
        <v>7</v>
      </c>
      <c r="B31" s="6" t="s">
        <v>2</v>
      </c>
      <c r="C31" s="17"/>
      <c r="D31" s="42"/>
      <c r="E31" s="17"/>
    </row>
    <row r="32" spans="1:6" ht="36.75" x14ac:dyDescent="0.3">
      <c r="A32" s="11" t="s">
        <v>8</v>
      </c>
      <c r="B32" s="6" t="s">
        <v>2</v>
      </c>
      <c r="C32" s="42"/>
      <c r="D32" s="42"/>
      <c r="E32" s="42"/>
    </row>
    <row r="33" spans="1:5" ht="38.25" customHeight="1" x14ac:dyDescent="0.3">
      <c r="A33" s="11" t="s">
        <v>9</v>
      </c>
      <c r="B33" s="6" t="s">
        <v>2</v>
      </c>
      <c r="C33" s="42"/>
      <c r="D33" s="42"/>
      <c r="E33" s="42"/>
    </row>
    <row r="34" spans="1:5" x14ac:dyDescent="0.3">
      <c r="C34" s="16">
        <f>C33+C32+C31+C30+C29+C15</f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G34"/>
  <sheetViews>
    <sheetView topLeftCell="A8" workbookViewId="0">
      <pane xSplit="2" ySplit="4" topLeftCell="C15" activePane="bottomRight" state="frozen"/>
      <selection activeCell="A8" sqref="A8"/>
      <selection pane="topRight" activeCell="C8" sqref="C8"/>
      <selection pane="bottomLeft" activeCell="A12" sqref="A12"/>
      <selection pane="bottomRight"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54" customHeight="1" x14ac:dyDescent="0.3">
      <c r="A4" s="101" t="s">
        <v>47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41</v>
      </c>
      <c r="D11" s="45">
        <f>C11</f>
        <v>41</v>
      </c>
      <c r="E11" s="45">
        <f>D11</f>
        <v>41</v>
      </c>
    </row>
    <row r="12" spans="1:7" ht="25.5" x14ac:dyDescent="0.3">
      <c r="A12" s="9" t="s">
        <v>24</v>
      </c>
      <c r="B12" s="6" t="s">
        <v>2</v>
      </c>
      <c r="C12" s="17">
        <f>(C13-C32)/C11</f>
        <v>2190.9340746341463</v>
      </c>
      <c r="D12" s="17">
        <f t="shared" ref="D12:E12" si="0">(D13-D32)/D11</f>
        <v>1658.444458414634</v>
      </c>
      <c r="E12" s="17">
        <f t="shared" si="0"/>
        <v>1658.444458414634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91628.297059999997</v>
      </c>
      <c r="D13" s="42">
        <f t="shared" ref="D13:E13" si="1">D15+D29+D30+D33+D31+D32</f>
        <v>69796.222794999994</v>
      </c>
      <c r="E13" s="42">
        <f t="shared" si="1"/>
        <v>69796.222794999994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69058.899999999994</v>
      </c>
      <c r="D15" s="67">
        <f t="shared" ref="D15:E15" si="3">D17+D20+D23+D26</f>
        <v>51794.174999999996</v>
      </c>
      <c r="E15" s="67">
        <f t="shared" si="3"/>
        <v>51794.174999999996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10526.2</v>
      </c>
      <c r="D17" s="49">
        <f>C17/4*3</f>
        <v>7894.6500000000005</v>
      </c>
      <c r="E17" s="42">
        <f t="shared" si="2"/>
        <v>7894.6500000000005</v>
      </c>
    </row>
    <row r="18" spans="1:6" s="21" customFormat="1" x14ac:dyDescent="0.3">
      <c r="A18" s="25" t="s">
        <v>4</v>
      </c>
      <c r="B18" s="26" t="s">
        <v>3</v>
      </c>
      <c r="C18" s="39">
        <v>4</v>
      </c>
      <c r="D18" s="17">
        <f t="shared" si="2"/>
        <v>4</v>
      </c>
      <c r="E18" s="17">
        <f t="shared" si="2"/>
        <v>4</v>
      </c>
      <c r="F18" s="69">
        <f>C18+C21+C24+C27</f>
        <v>32.53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C17/C18/12*1000+200</f>
        <v>219495.83333333334</v>
      </c>
      <c r="D19" s="17">
        <f t="shared" si="2"/>
        <v>219495.83333333334</v>
      </c>
      <c r="E19" s="17">
        <f t="shared" si="2"/>
        <v>219495.83333333334</v>
      </c>
    </row>
    <row r="20" spans="1:6" s="21" customFormat="1" ht="25.5" x14ac:dyDescent="0.3">
      <c r="A20" s="18" t="s">
        <v>30</v>
      </c>
      <c r="B20" s="48" t="s">
        <v>2</v>
      </c>
      <c r="C20" s="42">
        <v>34775</v>
      </c>
      <c r="D20" s="49">
        <f>C20/4*3</f>
        <v>26081.25</v>
      </c>
      <c r="E20" s="42">
        <f t="shared" ref="E20" si="4">D20</f>
        <v>26081.25</v>
      </c>
    </row>
    <row r="21" spans="1:6" s="21" customFormat="1" x14ac:dyDescent="0.3">
      <c r="A21" s="25" t="s">
        <v>4</v>
      </c>
      <c r="B21" s="26" t="s">
        <v>3</v>
      </c>
      <c r="C21" s="46">
        <v>10.53</v>
      </c>
      <c r="D21" s="17">
        <f t="shared" si="2"/>
        <v>10.53</v>
      </c>
      <c r="E21" s="17">
        <f t="shared" si="2"/>
        <v>10.53</v>
      </c>
    </row>
    <row r="22" spans="1:6" s="21" customFormat="1" ht="21.95" customHeight="1" x14ac:dyDescent="0.3">
      <c r="A22" s="25" t="s">
        <v>25</v>
      </c>
      <c r="B22" s="19" t="s">
        <v>26</v>
      </c>
      <c r="C22" s="17">
        <f>C20/12/C21*1000</f>
        <v>275205.76131687243</v>
      </c>
      <c r="D22" s="17">
        <f t="shared" si="2"/>
        <v>275205.76131687243</v>
      </c>
      <c r="E22" s="17">
        <f t="shared" si="2"/>
        <v>275205.76131687243</v>
      </c>
    </row>
    <row r="23" spans="1:6" ht="39" x14ac:dyDescent="0.3">
      <c r="A23" s="11" t="s">
        <v>36</v>
      </c>
      <c r="B23" s="47" t="s">
        <v>2</v>
      </c>
      <c r="C23" s="42">
        <v>8127.9</v>
      </c>
      <c r="D23" s="49">
        <f>C23/4*3</f>
        <v>6095.9249999999993</v>
      </c>
      <c r="E23" s="42">
        <f t="shared" si="2"/>
        <v>6095.9249999999993</v>
      </c>
    </row>
    <row r="24" spans="1:6" x14ac:dyDescent="0.3">
      <c r="A24" s="9" t="s">
        <v>4</v>
      </c>
      <c r="B24" s="10" t="s">
        <v>3</v>
      </c>
      <c r="C24" s="46">
        <v>3.5</v>
      </c>
      <c r="D24" s="43">
        <f t="shared" si="2"/>
        <v>3.5</v>
      </c>
      <c r="E24" s="43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17">
        <f>C23/12/C24*1000</f>
        <v>193521.42857142855</v>
      </c>
      <c r="D25" s="17">
        <f t="shared" si="2"/>
        <v>193521.42857142855</v>
      </c>
      <c r="E25" s="17">
        <f t="shared" si="2"/>
        <v>193521.42857142855</v>
      </c>
    </row>
    <row r="26" spans="1:6" ht="25.5" x14ac:dyDescent="0.3">
      <c r="A26" s="5" t="s">
        <v>23</v>
      </c>
      <c r="B26" s="47" t="s">
        <v>2</v>
      </c>
      <c r="C26" s="42">
        <v>15629.8</v>
      </c>
      <c r="D26" s="49">
        <f>C26/4*3</f>
        <v>11722.349999999999</v>
      </c>
      <c r="E26" s="42">
        <f t="shared" si="2"/>
        <v>11722.349999999999</v>
      </c>
    </row>
    <row r="27" spans="1:6" x14ac:dyDescent="0.3">
      <c r="A27" s="9" t="s">
        <v>4</v>
      </c>
      <c r="B27" s="10" t="s">
        <v>3</v>
      </c>
      <c r="C27" s="39">
        <v>14.5</v>
      </c>
      <c r="D27" s="17">
        <f t="shared" si="2"/>
        <v>14.5</v>
      </c>
      <c r="E27" s="17">
        <f t="shared" si="2"/>
        <v>14.5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89826.436781609198</v>
      </c>
      <c r="D28" s="17">
        <f t="shared" si="2"/>
        <v>89826.436781609198</v>
      </c>
      <c r="E28" s="17">
        <f t="shared" si="2"/>
        <v>89826.436781609198</v>
      </c>
    </row>
    <row r="29" spans="1:6" ht="25.5" x14ac:dyDescent="0.3">
      <c r="A29" s="5" t="s">
        <v>5</v>
      </c>
      <c r="B29" s="6" t="s">
        <v>2</v>
      </c>
      <c r="C29" s="42">
        <f>C15*11.54%</f>
        <v>7969.3970599999984</v>
      </c>
      <c r="D29" s="42">
        <f t="shared" ref="D29:E29" si="5">D15*11.54%</f>
        <v>5977.0477949999986</v>
      </c>
      <c r="E29" s="42">
        <f t="shared" si="5"/>
        <v>5977.0477949999986</v>
      </c>
    </row>
    <row r="30" spans="1:6" ht="36.75" x14ac:dyDescent="0.3">
      <c r="A30" s="11" t="s">
        <v>6</v>
      </c>
      <c r="B30" s="6" t="s">
        <v>2</v>
      </c>
      <c r="C30" s="42">
        <v>6499</v>
      </c>
      <c r="D30" s="49">
        <f>C30/4*3</f>
        <v>4874.25</v>
      </c>
      <c r="E30" s="42">
        <f t="shared" si="2"/>
        <v>4874.25</v>
      </c>
    </row>
    <row r="31" spans="1:6" ht="25.5" x14ac:dyDescent="0.3">
      <c r="A31" s="11" t="s">
        <v>7</v>
      </c>
      <c r="B31" s="6" t="s">
        <v>2</v>
      </c>
      <c r="C31" s="42">
        <v>2500</v>
      </c>
      <c r="D31" s="42">
        <v>2500</v>
      </c>
      <c r="E31" s="42">
        <v>2500</v>
      </c>
    </row>
    <row r="32" spans="1:6" ht="36.75" x14ac:dyDescent="0.3">
      <c r="A32" s="11" t="s">
        <v>8</v>
      </c>
      <c r="B32" s="6" t="s">
        <v>2</v>
      </c>
      <c r="C32" s="42">
        <v>1800</v>
      </c>
      <c r="D32" s="42">
        <v>1800</v>
      </c>
      <c r="E32" s="42">
        <f t="shared" si="2"/>
        <v>1800</v>
      </c>
    </row>
    <row r="33" spans="1:5" ht="38.25" customHeight="1" x14ac:dyDescent="0.3">
      <c r="A33" s="11" t="s">
        <v>9</v>
      </c>
      <c r="B33" s="6" t="s">
        <v>2</v>
      </c>
      <c r="C33" s="42">
        <v>3801</v>
      </c>
      <c r="D33" s="49">
        <f>C33/4*3</f>
        <v>2850.75</v>
      </c>
      <c r="E33" s="42">
        <f t="shared" si="2"/>
        <v>2850.75</v>
      </c>
    </row>
    <row r="34" spans="1:5" x14ac:dyDescent="0.3">
      <c r="C34" s="16">
        <f>C33+C32+C31+C30+C29+C15</f>
        <v>91628.297059999997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G34"/>
  <sheetViews>
    <sheetView topLeftCell="A8" workbookViewId="0">
      <pane xSplit="2" ySplit="4" topLeftCell="C20" activePane="bottomRight" state="frozen"/>
      <selection activeCell="A8" sqref="A8"/>
      <selection pane="topRight" activeCell="C8" sqref="C8"/>
      <selection pane="bottomLeft" activeCell="A12" sqref="A12"/>
      <selection pane="bottomRight" activeCell="C25" sqref="C2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52.5" customHeight="1" x14ac:dyDescent="0.3">
      <c r="A4" s="101" t="s">
        <v>46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56" t="s">
        <v>19</v>
      </c>
      <c r="D10" s="56" t="s">
        <v>20</v>
      </c>
      <c r="E10" s="57" t="s">
        <v>14</v>
      </c>
    </row>
    <row r="11" spans="1:7" x14ac:dyDescent="0.3">
      <c r="A11" s="5" t="s">
        <v>21</v>
      </c>
      <c r="B11" s="6" t="s">
        <v>10</v>
      </c>
      <c r="C11" s="45">
        <v>22</v>
      </c>
      <c r="D11" s="45">
        <f>C11</f>
        <v>22</v>
      </c>
      <c r="E11" s="45">
        <f>D11</f>
        <v>22</v>
      </c>
    </row>
    <row r="12" spans="1:7" ht="25.5" x14ac:dyDescent="0.3">
      <c r="A12" s="9" t="s">
        <v>24</v>
      </c>
      <c r="B12" s="6" t="s">
        <v>2</v>
      </c>
      <c r="C12" s="17">
        <f>(C13-C32)/C11</f>
        <v>3345.5260372727275</v>
      </c>
      <c r="D12" s="17">
        <f t="shared" ref="D12:E12" si="0">(D13-D32)/D11</f>
        <v>2537.5536188636365</v>
      </c>
      <c r="E12" s="17">
        <f t="shared" si="0"/>
        <v>2537.5536188636365</v>
      </c>
      <c r="F12" s="2" t="s">
        <v>31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73601.572820000001</v>
      </c>
      <c r="D13" s="42">
        <f t="shared" ref="D13:E13" si="1">D15+D29+D30+D33+D31+D32</f>
        <v>55826.179615000001</v>
      </c>
      <c r="E13" s="42">
        <f t="shared" si="1"/>
        <v>55826.179615000001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57983.3</v>
      </c>
      <c r="D15" s="67">
        <f t="shared" ref="D15:E15" si="3">D17+D20+D23+D26</f>
        <v>43487.474999999999</v>
      </c>
      <c r="E15" s="67">
        <f t="shared" si="3"/>
        <v>43487.474999999999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7" s="21" customFormat="1" ht="25.5" x14ac:dyDescent="0.3">
      <c r="A17" s="18" t="s">
        <v>29</v>
      </c>
      <c r="B17" s="48" t="s">
        <v>2</v>
      </c>
      <c r="C17" s="42">
        <v>9529.2000000000007</v>
      </c>
      <c r="D17" s="49">
        <f>C17/4*3</f>
        <v>7146.9000000000005</v>
      </c>
      <c r="E17" s="42">
        <f t="shared" si="2"/>
        <v>7146.9000000000005</v>
      </c>
    </row>
    <row r="18" spans="1:7" s="21" customFormat="1" x14ac:dyDescent="0.3">
      <c r="A18" s="25" t="s">
        <v>4</v>
      </c>
      <c r="B18" s="26" t="s">
        <v>3</v>
      </c>
      <c r="C18" s="39">
        <v>3.5</v>
      </c>
      <c r="D18" s="17">
        <f t="shared" si="2"/>
        <v>3.5</v>
      </c>
      <c r="E18" s="17">
        <f t="shared" si="2"/>
        <v>3.5</v>
      </c>
      <c r="F18" s="69">
        <f>C18+C21+C24+C27</f>
        <v>26.060000000000002</v>
      </c>
    </row>
    <row r="19" spans="1:7" s="21" customFormat="1" ht="21.95" customHeight="1" x14ac:dyDescent="0.3">
      <c r="A19" s="25" t="s">
        <v>25</v>
      </c>
      <c r="B19" s="19" t="s">
        <v>26</v>
      </c>
      <c r="C19" s="17">
        <f>C17/C18/12*1000+200</f>
        <v>227085.71428571432</v>
      </c>
      <c r="D19" s="17">
        <f t="shared" si="2"/>
        <v>227085.71428571432</v>
      </c>
      <c r="E19" s="17">
        <f t="shared" si="2"/>
        <v>227085.71428571432</v>
      </c>
    </row>
    <row r="20" spans="1:7" s="21" customFormat="1" ht="25.5" x14ac:dyDescent="0.3">
      <c r="A20" s="18" t="s">
        <v>30</v>
      </c>
      <c r="B20" s="48" t="s">
        <v>2</v>
      </c>
      <c r="C20" s="42">
        <v>30349.3</v>
      </c>
      <c r="D20" s="49">
        <f>C20/4*3</f>
        <v>22761.974999999999</v>
      </c>
      <c r="E20" s="42">
        <f t="shared" si="2"/>
        <v>22761.974999999999</v>
      </c>
    </row>
    <row r="21" spans="1:7" s="21" customFormat="1" x14ac:dyDescent="0.3">
      <c r="A21" s="25" t="s">
        <v>4</v>
      </c>
      <c r="B21" s="26" t="s">
        <v>3</v>
      </c>
      <c r="C21" s="46">
        <v>8.56</v>
      </c>
      <c r="D21" s="17">
        <f t="shared" si="2"/>
        <v>8.56</v>
      </c>
      <c r="E21" s="17">
        <f t="shared" si="2"/>
        <v>8.56</v>
      </c>
    </row>
    <row r="22" spans="1:7" ht="21.95" customHeight="1" x14ac:dyDescent="0.3">
      <c r="A22" s="9" t="s">
        <v>25</v>
      </c>
      <c r="B22" s="6" t="s">
        <v>26</v>
      </c>
      <c r="C22" s="17">
        <f>C20/12/C21*1000</f>
        <v>295456.58099688467</v>
      </c>
      <c r="D22" s="17">
        <f t="shared" si="2"/>
        <v>295456.58099688467</v>
      </c>
      <c r="E22" s="17">
        <f t="shared" si="2"/>
        <v>295456.58099688467</v>
      </c>
    </row>
    <row r="23" spans="1:7" ht="39" x14ac:dyDescent="0.3">
      <c r="A23" s="11" t="s">
        <v>36</v>
      </c>
      <c r="B23" s="47" t="s">
        <v>2</v>
      </c>
      <c r="C23" s="42">
        <v>6457.6</v>
      </c>
      <c r="D23" s="49">
        <f>C23/4*3</f>
        <v>4843.2000000000007</v>
      </c>
      <c r="E23" s="42">
        <f t="shared" si="2"/>
        <v>4843.2000000000007</v>
      </c>
    </row>
    <row r="24" spans="1:7" x14ac:dyDescent="0.3">
      <c r="A24" s="9" t="s">
        <v>4</v>
      </c>
      <c r="B24" s="10" t="s">
        <v>3</v>
      </c>
      <c r="C24" s="39">
        <v>3</v>
      </c>
      <c r="D24" s="17">
        <f t="shared" si="2"/>
        <v>3</v>
      </c>
      <c r="E24" s="17">
        <f t="shared" si="2"/>
        <v>3</v>
      </c>
    </row>
    <row r="25" spans="1:7" ht="21.95" customHeight="1" x14ac:dyDescent="0.3">
      <c r="A25" s="9" t="s">
        <v>25</v>
      </c>
      <c r="B25" s="6" t="s">
        <v>26</v>
      </c>
      <c r="C25" s="17">
        <f>C23/C24/12*1000</f>
        <v>179377.77777777775</v>
      </c>
      <c r="D25" s="17">
        <f t="shared" si="2"/>
        <v>179377.77777777775</v>
      </c>
      <c r="E25" s="17">
        <f t="shared" si="2"/>
        <v>179377.77777777775</v>
      </c>
    </row>
    <row r="26" spans="1:7" ht="25.5" x14ac:dyDescent="0.3">
      <c r="A26" s="5" t="s">
        <v>23</v>
      </c>
      <c r="B26" s="47" t="s">
        <v>2</v>
      </c>
      <c r="C26" s="42">
        <v>11647.2</v>
      </c>
      <c r="D26" s="49">
        <f>C26/4*3</f>
        <v>8735.4000000000015</v>
      </c>
      <c r="E26" s="42">
        <f t="shared" si="2"/>
        <v>8735.4000000000015</v>
      </c>
    </row>
    <row r="27" spans="1:7" x14ac:dyDescent="0.3">
      <c r="A27" s="9" t="s">
        <v>4</v>
      </c>
      <c r="B27" s="10" t="s">
        <v>3</v>
      </c>
      <c r="C27" s="39">
        <v>11</v>
      </c>
      <c r="D27" s="17">
        <f t="shared" si="2"/>
        <v>11</v>
      </c>
      <c r="E27" s="17">
        <f t="shared" si="2"/>
        <v>11</v>
      </c>
    </row>
    <row r="28" spans="1:7" ht="21.95" customHeight="1" x14ac:dyDescent="0.3">
      <c r="A28" s="9" t="s">
        <v>25</v>
      </c>
      <c r="B28" s="6" t="s">
        <v>26</v>
      </c>
      <c r="C28" s="17">
        <f>C26/12/C27*1000</f>
        <v>88236.363636363632</v>
      </c>
      <c r="D28" s="17">
        <f t="shared" si="2"/>
        <v>88236.363636363632</v>
      </c>
      <c r="E28" s="17">
        <f t="shared" si="2"/>
        <v>88236.363636363632</v>
      </c>
    </row>
    <row r="29" spans="1:7" ht="25.5" x14ac:dyDescent="0.3">
      <c r="A29" s="5" t="s">
        <v>5</v>
      </c>
      <c r="B29" s="6" t="s">
        <v>2</v>
      </c>
      <c r="C29" s="42">
        <f>C15*11.54%</f>
        <v>6691.2728199999992</v>
      </c>
      <c r="D29" s="42">
        <f t="shared" ref="D29:E29" si="4">D15*11.54%</f>
        <v>5018.4546149999996</v>
      </c>
      <c r="E29" s="42">
        <f t="shared" si="4"/>
        <v>5018.4546149999996</v>
      </c>
      <c r="G29" s="2" t="s">
        <v>31</v>
      </c>
    </row>
    <row r="30" spans="1:7" ht="36.75" x14ac:dyDescent="0.3">
      <c r="A30" s="11" t="s">
        <v>6</v>
      </c>
      <c r="B30" s="6" t="s">
        <v>2</v>
      </c>
      <c r="C30" s="42">
        <v>4311</v>
      </c>
      <c r="D30" s="49">
        <f>C30/4*3</f>
        <v>3233.25</v>
      </c>
      <c r="E30" s="42">
        <f t="shared" si="2"/>
        <v>3233.25</v>
      </c>
    </row>
    <row r="31" spans="1:7" ht="25.5" x14ac:dyDescent="0.3">
      <c r="A31" s="11" t="s">
        <v>7</v>
      </c>
      <c r="B31" s="6" t="s">
        <v>2</v>
      </c>
      <c r="C31" s="17">
        <v>2500</v>
      </c>
      <c r="D31" s="17">
        <v>2500</v>
      </c>
      <c r="E31" s="17">
        <v>2500</v>
      </c>
    </row>
    <row r="32" spans="1:7" ht="36.75" x14ac:dyDescent="0.3">
      <c r="A32" s="11" t="s">
        <v>8</v>
      </c>
      <c r="B32" s="6" t="s">
        <v>2</v>
      </c>
      <c r="C32" s="42"/>
      <c r="D32" s="42"/>
      <c r="E32" s="42"/>
    </row>
    <row r="33" spans="1:5" ht="38.25" customHeight="1" x14ac:dyDescent="0.3">
      <c r="A33" s="11" t="s">
        <v>9</v>
      </c>
      <c r="B33" s="6" t="s">
        <v>2</v>
      </c>
      <c r="C33" s="42">
        <v>2116</v>
      </c>
      <c r="D33" s="49">
        <f>C33/4*3</f>
        <v>1587</v>
      </c>
      <c r="E33" s="42">
        <f t="shared" si="2"/>
        <v>1587</v>
      </c>
    </row>
    <row r="34" spans="1:5" x14ac:dyDescent="0.3">
      <c r="C34" s="16">
        <f>C33+C32+C31+C30+C29+C15</f>
        <v>73601.572820000001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G34"/>
  <sheetViews>
    <sheetView topLeftCell="A4" workbookViewId="0">
      <selection activeCell="D40" sqref="C38:D4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64</v>
      </c>
      <c r="B2" s="95"/>
      <c r="C2" s="95"/>
      <c r="D2" s="95"/>
      <c r="E2" s="95"/>
    </row>
    <row r="3" spans="1:7" x14ac:dyDescent="0.3">
      <c r="A3" s="1"/>
    </row>
    <row r="4" spans="1:7" ht="51" customHeight="1" x14ac:dyDescent="0.3">
      <c r="A4" s="101" t="s">
        <v>45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65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/>
      <c r="D11" s="45"/>
      <c r="E11" s="45"/>
    </row>
    <row r="12" spans="1:7" ht="25.5" x14ac:dyDescent="0.3">
      <c r="A12" s="9" t="s">
        <v>24</v>
      </c>
      <c r="B12" s="6" t="s">
        <v>2</v>
      </c>
      <c r="C12" s="17"/>
      <c r="D12" s="17"/>
      <c r="E12" s="17"/>
    </row>
    <row r="13" spans="1:7" ht="25.5" x14ac:dyDescent="0.3">
      <c r="A13" s="5" t="s">
        <v>11</v>
      </c>
      <c r="B13" s="6" t="s">
        <v>2</v>
      </c>
      <c r="C13" s="42"/>
      <c r="D13" s="42"/>
      <c r="E13" s="42"/>
    </row>
    <row r="14" spans="1:7" x14ac:dyDescent="0.3">
      <c r="A14" s="7" t="s">
        <v>0</v>
      </c>
      <c r="B14" s="8"/>
      <c r="C14" s="17"/>
      <c r="D14" s="17"/>
      <c r="E14" s="17"/>
      <c r="G14" s="16"/>
    </row>
    <row r="15" spans="1:7" ht="25.5" x14ac:dyDescent="0.3">
      <c r="A15" s="5" t="s">
        <v>12</v>
      </c>
      <c r="B15" s="6" t="s">
        <v>2</v>
      </c>
      <c r="C15" s="42"/>
      <c r="D15" s="42"/>
      <c r="E15" s="42"/>
    </row>
    <row r="16" spans="1:7" x14ac:dyDescent="0.3">
      <c r="A16" s="7" t="s">
        <v>1</v>
      </c>
      <c r="B16" s="8"/>
      <c r="C16" s="17"/>
      <c r="D16" s="17"/>
      <c r="E16" s="17"/>
    </row>
    <row r="17" spans="1:6" s="21" customFormat="1" ht="25.5" x14ac:dyDescent="0.3">
      <c r="A17" s="18" t="s">
        <v>29</v>
      </c>
      <c r="B17" s="48" t="s">
        <v>2</v>
      </c>
      <c r="C17" s="49"/>
      <c r="D17" s="42"/>
      <c r="E17" s="42"/>
    </row>
    <row r="18" spans="1:6" s="21" customFormat="1" x14ac:dyDescent="0.3">
      <c r="A18" s="25" t="s">
        <v>4</v>
      </c>
      <c r="B18" s="26" t="s">
        <v>3</v>
      </c>
      <c r="C18" s="37"/>
      <c r="D18" s="17"/>
      <c r="E18" s="17"/>
    </row>
    <row r="19" spans="1:6" s="21" customFormat="1" ht="21.95" customHeight="1" x14ac:dyDescent="0.3">
      <c r="A19" s="25" t="s">
        <v>25</v>
      </c>
      <c r="B19" s="19" t="s">
        <v>26</v>
      </c>
      <c r="C19" s="32"/>
      <c r="D19" s="17"/>
      <c r="E19" s="17"/>
    </row>
    <row r="20" spans="1:6" s="21" customFormat="1" ht="25.5" x14ac:dyDescent="0.3">
      <c r="A20" s="18" t="s">
        <v>30</v>
      </c>
      <c r="B20" s="48" t="s">
        <v>2</v>
      </c>
      <c r="C20" s="49"/>
      <c r="D20" s="42"/>
      <c r="E20" s="42"/>
    </row>
    <row r="21" spans="1:6" s="21" customFormat="1" x14ac:dyDescent="0.3">
      <c r="A21" s="25" t="s">
        <v>4</v>
      </c>
      <c r="B21" s="26" t="s">
        <v>3</v>
      </c>
      <c r="C21" s="37"/>
      <c r="D21" s="17"/>
      <c r="E21" s="17"/>
    </row>
    <row r="22" spans="1:6" s="21" customFormat="1" ht="21.95" customHeight="1" x14ac:dyDescent="0.3">
      <c r="A22" s="25" t="s">
        <v>25</v>
      </c>
      <c r="B22" s="19" t="s">
        <v>26</v>
      </c>
      <c r="C22" s="32"/>
      <c r="D22" s="17"/>
      <c r="E22" s="17"/>
    </row>
    <row r="23" spans="1:6" ht="39" x14ac:dyDescent="0.3">
      <c r="A23" s="11" t="s">
        <v>36</v>
      </c>
      <c r="B23" s="47" t="s">
        <v>2</v>
      </c>
      <c r="C23" s="49"/>
      <c r="D23" s="42"/>
      <c r="E23" s="42"/>
      <c r="F23" s="1"/>
    </row>
    <row r="24" spans="1:6" x14ac:dyDescent="0.3">
      <c r="A24" s="9" t="s">
        <v>4</v>
      </c>
      <c r="B24" s="10" t="s">
        <v>3</v>
      </c>
      <c r="C24" s="37"/>
      <c r="D24" s="17"/>
      <c r="E24" s="17"/>
    </row>
    <row r="25" spans="1:6" ht="21.95" customHeight="1" x14ac:dyDescent="0.3">
      <c r="A25" s="9" t="s">
        <v>25</v>
      </c>
      <c r="B25" s="6" t="s">
        <v>26</v>
      </c>
      <c r="C25" s="32"/>
      <c r="D25" s="17"/>
      <c r="E25" s="17"/>
    </row>
    <row r="26" spans="1:6" ht="25.5" x14ac:dyDescent="0.3">
      <c r="A26" s="5" t="s">
        <v>23</v>
      </c>
      <c r="B26" s="47" t="s">
        <v>2</v>
      </c>
      <c r="C26" s="49"/>
      <c r="D26" s="42"/>
      <c r="E26" s="42"/>
    </row>
    <row r="27" spans="1:6" x14ac:dyDescent="0.3">
      <c r="A27" s="9" t="s">
        <v>4</v>
      </c>
      <c r="B27" s="10" t="s">
        <v>3</v>
      </c>
      <c r="C27" s="37"/>
      <c r="D27" s="17"/>
      <c r="E27" s="17"/>
    </row>
    <row r="28" spans="1:6" ht="21.95" customHeight="1" x14ac:dyDescent="0.3">
      <c r="A28" s="9" t="s">
        <v>25</v>
      </c>
      <c r="B28" s="6" t="s">
        <v>26</v>
      </c>
      <c r="C28" s="32"/>
      <c r="D28" s="17"/>
      <c r="E28" s="17"/>
    </row>
    <row r="29" spans="1:6" ht="25.5" x14ac:dyDescent="0.3">
      <c r="A29" s="5" t="s">
        <v>5</v>
      </c>
      <c r="B29" s="6" t="s">
        <v>2</v>
      </c>
      <c r="C29" s="42"/>
      <c r="D29" s="42"/>
      <c r="E29" s="42"/>
    </row>
    <row r="30" spans="1:6" ht="36.75" x14ac:dyDescent="0.3">
      <c r="A30" s="11" t="s">
        <v>6</v>
      </c>
      <c r="B30" s="6" t="s">
        <v>2</v>
      </c>
      <c r="C30" s="42"/>
      <c r="D30" s="42"/>
      <c r="E30" s="42"/>
    </row>
    <row r="31" spans="1:6" ht="25.5" x14ac:dyDescent="0.3">
      <c r="A31" s="11" t="s">
        <v>7</v>
      </c>
      <c r="B31" s="6" t="s">
        <v>2</v>
      </c>
      <c r="C31" s="17"/>
      <c r="D31" s="17"/>
      <c r="E31" s="17"/>
    </row>
    <row r="32" spans="1:6" ht="36.75" x14ac:dyDescent="0.3">
      <c r="A32" s="11" t="s">
        <v>8</v>
      </c>
      <c r="B32" s="6" t="s">
        <v>2</v>
      </c>
      <c r="C32" s="42"/>
      <c r="D32" s="42"/>
      <c r="E32" s="42"/>
    </row>
    <row r="33" spans="1:5" ht="38.25" customHeight="1" x14ac:dyDescent="0.3">
      <c r="A33" s="11" t="s">
        <v>9</v>
      </c>
      <c r="B33" s="6" t="s">
        <v>2</v>
      </c>
      <c r="C33" s="42"/>
      <c r="D33" s="42"/>
      <c r="E33" s="42"/>
    </row>
    <row r="34" spans="1:5" x14ac:dyDescent="0.3">
      <c r="C34" s="16">
        <f>C33+C32+C31+C30+C29+C15</f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G34"/>
  <sheetViews>
    <sheetView topLeftCell="A8" workbookViewId="0">
      <pane xSplit="2" ySplit="4" topLeftCell="C27" activePane="bottomRight" state="frozen"/>
      <selection activeCell="A8" sqref="A8"/>
      <selection pane="topRight" activeCell="C8" sqref="C8"/>
      <selection pane="bottomLeft" activeCell="A12" sqref="A12"/>
      <selection pane="bottomRight" activeCell="C27" sqref="C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7.25" customHeight="1" x14ac:dyDescent="0.3">
      <c r="A4" s="101" t="s">
        <v>44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33</v>
      </c>
      <c r="D11" s="45">
        <f>C11</f>
        <v>33</v>
      </c>
      <c r="E11" s="45">
        <f>D11</f>
        <v>33</v>
      </c>
    </row>
    <row r="12" spans="1:7" ht="25.5" x14ac:dyDescent="0.3">
      <c r="A12" s="9" t="s">
        <v>24</v>
      </c>
      <c r="B12" s="6" t="s">
        <v>2</v>
      </c>
      <c r="C12" s="17">
        <f>(C13-C32)/C11</f>
        <v>2248.6337157575754</v>
      </c>
      <c r="D12" s="17">
        <f t="shared" ref="D12:E12" si="0">(D13-D32)/D11</f>
        <v>1708.066195909091</v>
      </c>
      <c r="E12" s="17">
        <f t="shared" si="0"/>
        <v>1708.066195909091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74204.912619999988</v>
      </c>
      <c r="D13" s="42">
        <f t="shared" ref="D13:E13" si="1">D15+D29+D30+D33+D31+D32</f>
        <v>56366.184465000006</v>
      </c>
      <c r="E13" s="42">
        <f t="shared" si="1"/>
        <v>56366.184465000006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/>
      <c r="G14" s="16"/>
    </row>
    <row r="15" spans="1:7" ht="25.5" x14ac:dyDescent="0.3">
      <c r="A15" s="65" t="s">
        <v>12</v>
      </c>
      <c r="B15" s="71" t="s">
        <v>2</v>
      </c>
      <c r="C15" s="67">
        <f>C17+C20+C23+C26</f>
        <v>57570.299999999996</v>
      </c>
      <c r="D15" s="67">
        <f t="shared" ref="D15:E15" si="3">D17+D20+D23+D26</f>
        <v>43177.725000000006</v>
      </c>
      <c r="E15" s="67">
        <f t="shared" si="3"/>
        <v>43177.725000000006</v>
      </c>
    </row>
    <row r="16" spans="1:7" x14ac:dyDescent="0.3">
      <c r="A16" s="7" t="s">
        <v>1</v>
      </c>
      <c r="B16" s="8"/>
      <c r="C16" s="32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48" t="s">
        <v>2</v>
      </c>
      <c r="C17" s="49">
        <v>8993.9</v>
      </c>
      <c r="D17" s="49">
        <f>C17/4*3</f>
        <v>6745.4249999999993</v>
      </c>
      <c r="E17" s="42">
        <f t="shared" si="2"/>
        <v>6745.4249999999993</v>
      </c>
    </row>
    <row r="18" spans="1:6" s="21" customFormat="1" x14ac:dyDescent="0.3">
      <c r="A18" s="25" t="s">
        <v>4</v>
      </c>
      <c r="B18" s="26" t="s">
        <v>3</v>
      </c>
      <c r="C18" s="37">
        <v>3.5</v>
      </c>
      <c r="D18" s="17">
        <f t="shared" si="2"/>
        <v>3.5</v>
      </c>
      <c r="E18" s="17">
        <f t="shared" si="2"/>
        <v>3.5</v>
      </c>
      <c r="F18" s="69">
        <f>C18+C21+C24+C27</f>
        <v>25.78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214340.47619047618</v>
      </c>
      <c r="D19" s="17">
        <f t="shared" si="2"/>
        <v>214340.47619047618</v>
      </c>
      <c r="E19" s="17">
        <f t="shared" si="2"/>
        <v>214340.47619047618</v>
      </c>
    </row>
    <row r="20" spans="1:6" s="21" customFormat="1" ht="25.5" x14ac:dyDescent="0.3">
      <c r="A20" s="18" t="s">
        <v>30</v>
      </c>
      <c r="B20" s="48" t="s">
        <v>2</v>
      </c>
      <c r="C20" s="49">
        <v>30077.200000000001</v>
      </c>
      <c r="D20" s="49">
        <f>C20/4*3</f>
        <v>22557.9</v>
      </c>
      <c r="E20" s="42">
        <f t="shared" si="2"/>
        <v>22557.9</v>
      </c>
    </row>
    <row r="21" spans="1:6" s="21" customFormat="1" x14ac:dyDescent="0.3">
      <c r="A21" s="25" t="s">
        <v>4</v>
      </c>
      <c r="B21" s="26" t="s">
        <v>3</v>
      </c>
      <c r="C21" s="59">
        <v>8.7799999999999994</v>
      </c>
      <c r="D21" s="17">
        <f t="shared" si="2"/>
        <v>8.7799999999999994</v>
      </c>
      <c r="E21" s="17">
        <f t="shared" si="2"/>
        <v>8.7799999999999994</v>
      </c>
    </row>
    <row r="22" spans="1:6" s="21" customFormat="1" ht="21.95" customHeight="1" x14ac:dyDescent="0.3">
      <c r="A22" s="25" t="s">
        <v>25</v>
      </c>
      <c r="B22" s="19" t="s">
        <v>26</v>
      </c>
      <c r="C22" s="32">
        <f>C20/12/C21*1000</f>
        <v>285470.76689445716</v>
      </c>
      <c r="D22" s="17">
        <f t="shared" si="2"/>
        <v>285470.76689445716</v>
      </c>
      <c r="E22" s="17">
        <f t="shared" si="2"/>
        <v>285470.76689445716</v>
      </c>
    </row>
    <row r="23" spans="1:6" ht="39" x14ac:dyDescent="0.3">
      <c r="A23" s="11" t="s">
        <v>36</v>
      </c>
      <c r="B23" s="47" t="s">
        <v>2</v>
      </c>
      <c r="C23" s="49">
        <v>7198.1</v>
      </c>
      <c r="D23" s="49">
        <f>C23/4*3</f>
        <v>5398.5750000000007</v>
      </c>
      <c r="E23" s="42">
        <f t="shared" si="2"/>
        <v>5398.5750000000007</v>
      </c>
    </row>
    <row r="24" spans="1:6" x14ac:dyDescent="0.3">
      <c r="A24" s="9" t="s">
        <v>4</v>
      </c>
      <c r="B24" s="10" t="s">
        <v>3</v>
      </c>
      <c r="C24" s="37">
        <v>3</v>
      </c>
      <c r="D24" s="17">
        <f t="shared" ref="D24" si="4">C24</f>
        <v>3</v>
      </c>
      <c r="E24" s="17">
        <f t="shared" ref="E24" si="5">D24</f>
        <v>3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199947.22222222222</v>
      </c>
      <c r="D25" s="17">
        <f t="shared" si="2"/>
        <v>199947.22222222222</v>
      </c>
      <c r="E25" s="17">
        <f t="shared" si="2"/>
        <v>199947.22222222222</v>
      </c>
    </row>
    <row r="26" spans="1:6" ht="25.5" x14ac:dyDescent="0.3">
      <c r="A26" s="5" t="s">
        <v>23</v>
      </c>
      <c r="B26" s="47" t="s">
        <v>2</v>
      </c>
      <c r="C26" s="49">
        <v>11301.1</v>
      </c>
      <c r="D26" s="49">
        <f>C26/4*3</f>
        <v>8475.8250000000007</v>
      </c>
      <c r="E26" s="42">
        <f t="shared" si="2"/>
        <v>8475.8250000000007</v>
      </c>
    </row>
    <row r="27" spans="1:6" x14ac:dyDescent="0.3">
      <c r="A27" s="9" t="s">
        <v>4</v>
      </c>
      <c r="B27" s="10" t="s">
        <v>3</v>
      </c>
      <c r="C27" s="37">
        <v>10.5</v>
      </c>
      <c r="D27" s="17">
        <f t="shared" si="2"/>
        <v>10.5</v>
      </c>
      <c r="E27" s="17">
        <f t="shared" si="2"/>
        <v>10.5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89691.269841269837</v>
      </c>
      <c r="D28" s="17">
        <f t="shared" ref="D28" si="6">C28</f>
        <v>89691.269841269837</v>
      </c>
      <c r="E28" s="17">
        <f t="shared" ref="E28" si="7">D28</f>
        <v>89691.269841269837</v>
      </c>
    </row>
    <row r="29" spans="1:6" ht="25.5" x14ac:dyDescent="0.3">
      <c r="A29" s="5" t="s">
        <v>5</v>
      </c>
      <c r="B29" s="6" t="s">
        <v>2</v>
      </c>
      <c r="C29" s="42">
        <f>C15*11.54%</f>
        <v>6643.612619999999</v>
      </c>
      <c r="D29" s="42">
        <f t="shared" ref="D29:E29" si="8">D15*11.54%</f>
        <v>4982.7094649999999</v>
      </c>
      <c r="E29" s="42">
        <f t="shared" si="8"/>
        <v>4982.7094649999999</v>
      </c>
    </row>
    <row r="30" spans="1:6" ht="36.75" x14ac:dyDescent="0.3">
      <c r="A30" s="11" t="s">
        <v>6</v>
      </c>
      <c r="B30" s="6" t="s">
        <v>2</v>
      </c>
      <c r="C30" s="49">
        <v>4168</v>
      </c>
      <c r="D30" s="49">
        <f>C30/4*3</f>
        <v>3126</v>
      </c>
      <c r="E30" s="42">
        <f t="shared" si="2"/>
        <v>3126</v>
      </c>
    </row>
    <row r="31" spans="1:6" ht="25.5" x14ac:dyDescent="0.3">
      <c r="A31" s="11" t="s">
        <v>7</v>
      </c>
      <c r="B31" s="6" t="s">
        <v>2</v>
      </c>
      <c r="C31" s="49">
        <v>2850</v>
      </c>
      <c r="D31" s="49">
        <v>2850</v>
      </c>
      <c r="E31" s="49">
        <v>2850</v>
      </c>
    </row>
    <row r="32" spans="1:6" ht="36.75" x14ac:dyDescent="0.3">
      <c r="A32" s="11" t="s">
        <v>8</v>
      </c>
      <c r="B32" s="6" t="s">
        <v>2</v>
      </c>
      <c r="C32" s="42"/>
      <c r="D32" s="42"/>
      <c r="E32" s="42"/>
    </row>
    <row r="33" spans="1:5" ht="38.25" customHeight="1" x14ac:dyDescent="0.3">
      <c r="A33" s="11" t="s">
        <v>9</v>
      </c>
      <c r="B33" s="6" t="s">
        <v>2</v>
      </c>
      <c r="C33" s="42">
        <v>2973</v>
      </c>
      <c r="D33" s="49">
        <f>C33/4*3</f>
        <v>2229.75</v>
      </c>
      <c r="E33" s="42">
        <f t="shared" si="2"/>
        <v>2229.75</v>
      </c>
    </row>
    <row r="34" spans="1:5" x14ac:dyDescent="0.3">
      <c r="C34" s="16">
        <f>C33+C32+C31+C30+C29+C15</f>
        <v>74204.912619999988</v>
      </c>
      <c r="D34" s="38"/>
      <c r="E34" s="3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G34"/>
  <sheetViews>
    <sheetView topLeftCell="A9" workbookViewId="0">
      <pane xSplit="2" ySplit="3" topLeftCell="C18" activePane="bottomRight" state="frozen"/>
      <selection activeCell="A9" sqref="A9"/>
      <selection pane="topRight" activeCell="C9" sqref="C9"/>
      <selection pane="bottomLeft" activeCell="A12" sqref="A12"/>
      <selection pane="bottomRight" activeCell="F13" sqref="F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3.5" customHeight="1" x14ac:dyDescent="0.3">
      <c r="A4" s="101" t="s">
        <v>43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18</v>
      </c>
      <c r="D11" s="45">
        <f>C11</f>
        <v>18</v>
      </c>
      <c r="E11" s="45">
        <f>D11</f>
        <v>18</v>
      </c>
    </row>
    <row r="12" spans="1:7" ht="25.5" x14ac:dyDescent="0.3">
      <c r="A12" s="9" t="s">
        <v>24</v>
      </c>
      <c r="B12" s="6" t="s">
        <v>2</v>
      </c>
      <c r="C12" s="17">
        <f>(C13-C32)/C11</f>
        <v>4246.0790422222226</v>
      </c>
      <c r="D12" s="17">
        <f t="shared" ref="D12:E12" si="0">(D13-D32)/D11</f>
        <v>1329.9364272222222</v>
      </c>
      <c r="E12" s="17">
        <f t="shared" si="0"/>
        <v>1329.9364272222222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76429.422760000001</v>
      </c>
      <c r="D13" s="42">
        <f t="shared" ref="D13:E13" si="1">D15+D29+D30+D33+D31+D32</f>
        <v>23938.85569</v>
      </c>
      <c r="E13" s="42">
        <f t="shared" si="1"/>
        <v>23938.85569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/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60979.4</v>
      </c>
      <c r="D15" s="67">
        <f>C15/4</f>
        <v>15244.85</v>
      </c>
      <c r="E15" s="67">
        <f>D15</f>
        <v>15244.85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48" t="s">
        <v>2</v>
      </c>
      <c r="C17" s="49">
        <v>9964.7000000000007</v>
      </c>
      <c r="D17" s="49">
        <f>C17/4*3</f>
        <v>7473.5250000000005</v>
      </c>
      <c r="E17" s="42">
        <f>D17</f>
        <v>7473.5250000000005</v>
      </c>
    </row>
    <row r="18" spans="1:6" s="21" customFormat="1" x14ac:dyDescent="0.3">
      <c r="A18" s="25" t="s">
        <v>4</v>
      </c>
      <c r="B18" s="26" t="s">
        <v>3</v>
      </c>
      <c r="C18" s="32">
        <v>3</v>
      </c>
      <c r="D18" s="17">
        <f t="shared" si="2"/>
        <v>3</v>
      </c>
      <c r="E18" s="17">
        <f t="shared" si="2"/>
        <v>3</v>
      </c>
      <c r="F18" s="69">
        <f>C18+C21+C24+C27</f>
        <v>27.689999999999998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</f>
        <v>276797.22222222225</v>
      </c>
      <c r="D19" s="32">
        <f>C19</f>
        <v>276797.22222222225</v>
      </c>
      <c r="E19" s="32">
        <f>D19</f>
        <v>276797.22222222225</v>
      </c>
    </row>
    <row r="20" spans="1:6" s="21" customFormat="1" ht="25.5" x14ac:dyDescent="0.3">
      <c r="A20" s="18" t="s">
        <v>30</v>
      </c>
      <c r="B20" s="48" t="s">
        <v>2</v>
      </c>
      <c r="C20" s="49">
        <v>29248.6</v>
      </c>
      <c r="D20" s="49">
        <f>C20/4*3</f>
        <v>21936.449999999997</v>
      </c>
      <c r="E20" s="42">
        <f t="shared" si="2"/>
        <v>21936.449999999997</v>
      </c>
    </row>
    <row r="21" spans="1:6" s="21" customFormat="1" x14ac:dyDescent="0.3">
      <c r="A21" s="25" t="s">
        <v>4</v>
      </c>
      <c r="B21" s="26" t="s">
        <v>3</v>
      </c>
      <c r="C21" s="60">
        <v>8.19</v>
      </c>
      <c r="D21" s="17">
        <f t="shared" si="2"/>
        <v>8.19</v>
      </c>
      <c r="E21" s="17">
        <f t="shared" si="2"/>
        <v>8.19</v>
      </c>
    </row>
    <row r="22" spans="1:6" s="21" customFormat="1" ht="21.95" customHeight="1" x14ac:dyDescent="0.3">
      <c r="A22" s="25" t="s">
        <v>25</v>
      </c>
      <c r="B22" s="19" t="s">
        <v>26</v>
      </c>
      <c r="C22" s="32">
        <f>C20/12/C21*1000</f>
        <v>297604.80260480259</v>
      </c>
      <c r="D22" s="32">
        <f>C22</f>
        <v>297604.80260480259</v>
      </c>
      <c r="E22" s="32">
        <f>D22</f>
        <v>297604.80260480259</v>
      </c>
    </row>
    <row r="23" spans="1:6" ht="39" x14ac:dyDescent="0.3">
      <c r="A23" s="11" t="s">
        <v>36</v>
      </c>
      <c r="B23" s="47" t="s">
        <v>2</v>
      </c>
      <c r="C23" s="49">
        <v>7827.1</v>
      </c>
      <c r="D23" s="49">
        <f>C23/4*3</f>
        <v>5870.3250000000007</v>
      </c>
      <c r="E23" s="42">
        <f>D23/4</f>
        <v>1467.5812500000002</v>
      </c>
    </row>
    <row r="24" spans="1:6" x14ac:dyDescent="0.3">
      <c r="A24" s="9" t="s">
        <v>4</v>
      </c>
      <c r="B24" s="10" t="s">
        <v>3</v>
      </c>
      <c r="C24" s="32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186359.52380952382</v>
      </c>
      <c r="D25" s="17">
        <f t="shared" si="2"/>
        <v>186359.52380952382</v>
      </c>
      <c r="E25" s="17">
        <f t="shared" si="2"/>
        <v>186359.52380952382</v>
      </c>
    </row>
    <row r="26" spans="1:6" ht="25.5" x14ac:dyDescent="0.3">
      <c r="A26" s="5" t="s">
        <v>23</v>
      </c>
      <c r="B26" s="47" t="s">
        <v>2</v>
      </c>
      <c r="C26" s="49">
        <v>13939</v>
      </c>
      <c r="D26" s="49">
        <f>C26/4*3</f>
        <v>10454.25</v>
      </c>
      <c r="E26" s="42">
        <f>D26/4</f>
        <v>2613.5625</v>
      </c>
    </row>
    <row r="27" spans="1:6" x14ac:dyDescent="0.3">
      <c r="A27" s="9" t="s">
        <v>4</v>
      </c>
      <c r="B27" s="10" t="s">
        <v>3</v>
      </c>
      <c r="C27" s="32">
        <v>13</v>
      </c>
      <c r="D27" s="17">
        <f t="shared" si="2"/>
        <v>13</v>
      </c>
      <c r="E27" s="17">
        <f t="shared" si="2"/>
        <v>13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89352.564102564109</v>
      </c>
      <c r="D28" s="32">
        <f>C28</f>
        <v>89352.564102564109</v>
      </c>
      <c r="E28" s="32">
        <f>D28</f>
        <v>89352.564102564109</v>
      </c>
    </row>
    <row r="29" spans="1:6" ht="25.5" x14ac:dyDescent="0.3">
      <c r="A29" s="5" t="s">
        <v>5</v>
      </c>
      <c r="B29" s="6" t="s">
        <v>2</v>
      </c>
      <c r="C29" s="42">
        <f>C15*11.54%</f>
        <v>7037.0227599999998</v>
      </c>
      <c r="D29" s="42">
        <f t="shared" ref="D29:E29" si="3">D15*11.54%</f>
        <v>1759.25569</v>
      </c>
      <c r="E29" s="42">
        <f t="shared" si="3"/>
        <v>1759.25569</v>
      </c>
    </row>
    <row r="30" spans="1:6" ht="36.75" x14ac:dyDescent="0.3">
      <c r="A30" s="11" t="s">
        <v>6</v>
      </c>
      <c r="B30" s="6" t="s">
        <v>2</v>
      </c>
      <c r="C30" s="49">
        <v>4188</v>
      </c>
      <c r="D30" s="49">
        <f>C30/4*3</f>
        <v>3141</v>
      </c>
      <c r="E30" s="42">
        <f t="shared" si="2"/>
        <v>3141</v>
      </c>
    </row>
    <row r="31" spans="1:6" ht="25.5" x14ac:dyDescent="0.3">
      <c r="A31" s="11" t="s">
        <v>7</v>
      </c>
      <c r="B31" s="6" t="s">
        <v>2</v>
      </c>
      <c r="C31" s="17">
        <v>2500</v>
      </c>
      <c r="D31" s="17">
        <f t="shared" si="2"/>
        <v>2500</v>
      </c>
      <c r="E31" s="17">
        <f t="shared" si="2"/>
        <v>2500</v>
      </c>
    </row>
    <row r="32" spans="1:6" ht="36.75" x14ac:dyDescent="0.3">
      <c r="A32" s="11" t="s">
        <v>8</v>
      </c>
      <c r="B32" s="6" t="s">
        <v>2</v>
      </c>
      <c r="C32" s="42"/>
      <c r="D32" s="42"/>
      <c r="E32" s="42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2">
        <v>1725</v>
      </c>
      <c r="D33" s="49">
        <f>C33/4*3</f>
        <v>1293.75</v>
      </c>
      <c r="E33" s="42">
        <f t="shared" si="2"/>
        <v>1293.75</v>
      </c>
    </row>
    <row r="34" spans="1:5" x14ac:dyDescent="0.3">
      <c r="C34" s="16">
        <f>C33+C32+C31+C30+C29+C15</f>
        <v>76429.422760000001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-0.249977111117893"/>
  </sheetPr>
  <dimension ref="A1:G34"/>
  <sheetViews>
    <sheetView topLeftCell="A8" workbookViewId="0">
      <pane xSplit="2" ySplit="4" topLeftCell="C12" activePane="bottomRight" state="frozen"/>
      <selection activeCell="A8" sqref="A8"/>
      <selection pane="topRight" activeCell="C8" sqref="C8"/>
      <selection pane="bottomLeft" activeCell="A12" sqref="A12"/>
      <selection pane="bottomRight" activeCell="C25" sqref="C2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x14ac:dyDescent="0.3">
      <c r="A4" s="96" t="s">
        <v>42</v>
      </c>
      <c r="B4" s="96"/>
      <c r="C4" s="96"/>
      <c r="D4" s="96"/>
      <c r="E4" s="96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10</v>
      </c>
      <c r="D11" s="45">
        <f>C11</f>
        <v>10</v>
      </c>
      <c r="E11" s="45">
        <f>D11</f>
        <v>10</v>
      </c>
    </row>
    <row r="12" spans="1:7" ht="25.5" x14ac:dyDescent="0.3">
      <c r="A12" s="9" t="s">
        <v>24</v>
      </c>
      <c r="B12" s="6" t="s">
        <v>2</v>
      </c>
      <c r="C12" s="17">
        <f>(C13-C32)/C11</f>
        <v>2574.0858120000003</v>
      </c>
      <c r="D12" s="17">
        <f t="shared" ref="D12:E12" si="0">(D13-D32)/D11</f>
        <v>1909.2268589999999</v>
      </c>
      <c r="E12" s="17">
        <f t="shared" si="0"/>
        <v>1909.2268589999999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25740.858120000004</v>
      </c>
      <c r="D13" s="42">
        <f t="shared" ref="D13:E13" si="1">D15+D29+D30+D33+D31+D32</f>
        <v>19092.26859</v>
      </c>
      <c r="E13" s="42">
        <f t="shared" si="1"/>
        <v>19092.26859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C20+C26+C23</f>
        <v>17777.800000000003</v>
      </c>
      <c r="D15" s="67">
        <f t="shared" ref="D15:E15" si="3">D20+D26+D23</f>
        <v>13333.349999999999</v>
      </c>
      <c r="E15" s="67">
        <f t="shared" si="3"/>
        <v>13333.349999999999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24" t="s">
        <v>29</v>
      </c>
      <c r="B17" s="19" t="s">
        <v>2</v>
      </c>
      <c r="C17" s="17"/>
      <c r="D17" s="17">
        <f t="shared" si="2"/>
        <v>0</v>
      </c>
      <c r="E17" s="17">
        <f t="shared" si="2"/>
        <v>0</v>
      </c>
    </row>
    <row r="18" spans="1:6" s="21" customFormat="1" x14ac:dyDescent="0.3">
      <c r="A18" s="25" t="s">
        <v>4</v>
      </c>
      <c r="B18" s="26" t="s">
        <v>3</v>
      </c>
      <c r="C18" s="39"/>
      <c r="D18" s="17">
        <f t="shared" si="2"/>
        <v>0</v>
      </c>
      <c r="E18" s="17">
        <f t="shared" si="2"/>
        <v>0</v>
      </c>
      <c r="F18" s="69">
        <f>C18+C21+C24+C27</f>
        <v>8.84</v>
      </c>
    </row>
    <row r="19" spans="1:6" s="21" customFormat="1" ht="21.95" customHeight="1" x14ac:dyDescent="0.3">
      <c r="A19" s="25" t="s">
        <v>25</v>
      </c>
      <c r="B19" s="19" t="s">
        <v>26</v>
      </c>
      <c r="C19" s="17"/>
      <c r="D19" s="17">
        <f t="shared" si="2"/>
        <v>0</v>
      </c>
      <c r="E19" s="17">
        <f t="shared" si="2"/>
        <v>0</v>
      </c>
    </row>
    <row r="20" spans="1:6" s="21" customFormat="1" ht="25.5" x14ac:dyDescent="0.3">
      <c r="A20" s="18" t="s">
        <v>30</v>
      </c>
      <c r="B20" s="48" t="s">
        <v>2</v>
      </c>
      <c r="C20" s="42">
        <v>9745.2000000000007</v>
      </c>
      <c r="D20" s="49">
        <f>C20/4*3</f>
        <v>7308.9000000000005</v>
      </c>
      <c r="E20" s="42">
        <f t="shared" si="2"/>
        <v>7308.9000000000005</v>
      </c>
    </row>
    <row r="21" spans="1:6" s="21" customFormat="1" x14ac:dyDescent="0.3">
      <c r="A21" s="25" t="s">
        <v>4</v>
      </c>
      <c r="B21" s="26" t="s">
        <v>3</v>
      </c>
      <c r="C21" s="46">
        <v>2.84</v>
      </c>
      <c r="D21" s="17">
        <f t="shared" si="2"/>
        <v>2.84</v>
      </c>
      <c r="E21" s="17">
        <f t="shared" si="2"/>
        <v>2.84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285950.70422535215</v>
      </c>
      <c r="D22" s="17">
        <f>C22</f>
        <v>285950.70422535215</v>
      </c>
      <c r="E22" s="17">
        <f>D22</f>
        <v>285950.70422535215</v>
      </c>
    </row>
    <row r="23" spans="1:6" ht="39" x14ac:dyDescent="0.3">
      <c r="A23" s="11" t="s">
        <v>36</v>
      </c>
      <c r="B23" s="47" t="s">
        <v>2</v>
      </c>
      <c r="C23" s="42">
        <v>2484.9</v>
      </c>
      <c r="D23" s="49">
        <f>C23/4*3</f>
        <v>1863.6750000000002</v>
      </c>
      <c r="E23" s="42">
        <f t="shared" ref="E23" si="4">D23</f>
        <v>1863.6750000000002</v>
      </c>
    </row>
    <row r="24" spans="1:6" x14ac:dyDescent="0.3">
      <c r="A24" s="9" t="s">
        <v>4</v>
      </c>
      <c r="B24" s="10" t="s">
        <v>3</v>
      </c>
      <c r="C24" s="39">
        <v>1</v>
      </c>
      <c r="D24" s="17">
        <f t="shared" si="2"/>
        <v>1</v>
      </c>
      <c r="E24" s="17">
        <f t="shared" si="2"/>
        <v>1</v>
      </c>
    </row>
    <row r="25" spans="1:6" ht="21.95" customHeight="1" x14ac:dyDescent="0.3">
      <c r="A25" s="9" t="s">
        <v>25</v>
      </c>
      <c r="B25" s="6" t="s">
        <v>26</v>
      </c>
      <c r="C25" s="17">
        <f>C23/12/C24*1000</f>
        <v>207075.00000000003</v>
      </c>
      <c r="D25" s="17">
        <f>C25</f>
        <v>207075.00000000003</v>
      </c>
      <c r="E25" s="17">
        <f>D25</f>
        <v>207075.00000000003</v>
      </c>
    </row>
    <row r="26" spans="1:6" ht="25.5" x14ac:dyDescent="0.3">
      <c r="A26" s="5" t="s">
        <v>23</v>
      </c>
      <c r="B26" s="47" t="s">
        <v>2</v>
      </c>
      <c r="C26" s="42">
        <v>5547.7</v>
      </c>
      <c r="D26" s="49">
        <f>C26/4*3</f>
        <v>4160.7749999999996</v>
      </c>
      <c r="E26" s="42">
        <f>D26</f>
        <v>4160.7749999999996</v>
      </c>
    </row>
    <row r="27" spans="1:6" x14ac:dyDescent="0.3">
      <c r="A27" s="9" t="s">
        <v>4</v>
      </c>
      <c r="B27" s="10" t="s">
        <v>3</v>
      </c>
      <c r="C27" s="39">
        <v>5</v>
      </c>
      <c r="D27" s="17">
        <f t="shared" si="2"/>
        <v>5</v>
      </c>
      <c r="E27" s="17">
        <f t="shared" si="2"/>
        <v>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92461.666666666672</v>
      </c>
      <c r="D28" s="17">
        <f>C28</f>
        <v>92461.666666666672</v>
      </c>
      <c r="E28" s="17">
        <f>D28</f>
        <v>92461.666666666672</v>
      </c>
    </row>
    <row r="29" spans="1:6" ht="25.5" x14ac:dyDescent="0.3">
      <c r="A29" s="5" t="s">
        <v>5</v>
      </c>
      <c r="B29" s="6" t="s">
        <v>2</v>
      </c>
      <c r="C29" s="42">
        <f>C15*11.54%</f>
        <v>2051.5581200000001</v>
      </c>
      <c r="D29" s="42">
        <f t="shared" ref="D29:E29" si="5">D15*11.54%</f>
        <v>1538.6685899999998</v>
      </c>
      <c r="E29" s="42">
        <f t="shared" si="5"/>
        <v>1538.6685899999998</v>
      </c>
    </row>
    <row r="30" spans="1:6" ht="36.75" x14ac:dyDescent="0.3">
      <c r="A30" s="11" t="s">
        <v>6</v>
      </c>
      <c r="B30" s="6" t="s">
        <v>2</v>
      </c>
      <c r="C30" s="42">
        <v>1481</v>
      </c>
      <c r="D30" s="49">
        <f>C30/4*3</f>
        <v>1110.75</v>
      </c>
      <c r="E30" s="42">
        <f>D30</f>
        <v>1110.75</v>
      </c>
    </row>
    <row r="31" spans="1:6" ht="25.5" x14ac:dyDescent="0.3">
      <c r="A31" s="11" t="s">
        <v>7</v>
      </c>
      <c r="B31" s="6" t="s">
        <v>2</v>
      </c>
      <c r="C31" s="17">
        <v>3146.5</v>
      </c>
      <c r="D31" s="17">
        <v>2146.5</v>
      </c>
      <c r="E31" s="17">
        <v>2146.5</v>
      </c>
    </row>
    <row r="32" spans="1:6" ht="36.75" x14ac:dyDescent="0.3">
      <c r="A32" s="11" t="s">
        <v>8</v>
      </c>
      <c r="B32" s="6" t="s">
        <v>2</v>
      </c>
      <c r="C32" s="17"/>
      <c r="D32" s="17">
        <f t="shared" si="2"/>
        <v>0</v>
      </c>
      <c r="E32" s="1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2">
        <v>1284</v>
      </c>
      <c r="D33" s="49">
        <f>C33/4*3</f>
        <v>963</v>
      </c>
      <c r="E33" s="42">
        <f t="shared" si="2"/>
        <v>963</v>
      </c>
    </row>
    <row r="34" spans="1:5" x14ac:dyDescent="0.3">
      <c r="C34" s="16">
        <f>C33+C32+C31+C30+C29+C15</f>
        <v>25740.858120000004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-0.249977111117893"/>
  </sheetPr>
  <dimension ref="A1:G34"/>
  <sheetViews>
    <sheetView topLeftCell="A8" workbookViewId="0">
      <pane xSplit="2" ySplit="4" topLeftCell="C21" activePane="bottomRight" state="frozen"/>
      <selection activeCell="A8" sqref="A8"/>
      <selection pane="topRight" activeCell="C8" sqref="C8"/>
      <selection pane="bottomLeft" activeCell="A12" sqref="A12"/>
      <selection pane="bottomRight" activeCell="C19" sqref="C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16" customWidth="1"/>
    <col min="4" max="4" width="14.5703125" style="16" customWidth="1"/>
    <col min="5" max="5" width="14.42578125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7.25" customHeight="1" x14ac:dyDescent="0.3">
      <c r="A4" s="101" t="s">
        <v>41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10</v>
      </c>
      <c r="D11" s="45">
        <f>C11</f>
        <v>10</v>
      </c>
      <c r="E11" s="45">
        <f>D11</f>
        <v>10</v>
      </c>
    </row>
    <row r="12" spans="1:7" ht="25.5" x14ac:dyDescent="0.3">
      <c r="A12" s="9" t="s">
        <v>24</v>
      </c>
      <c r="B12" s="6" t="s">
        <v>2</v>
      </c>
      <c r="C12" s="17">
        <f>(C13-C32)/C11</f>
        <v>3891.5436339999992</v>
      </c>
      <c r="D12" s="17">
        <f t="shared" ref="D12:E33" si="0">C12</f>
        <v>3891.5436339999992</v>
      </c>
      <c r="E12" s="17">
        <f t="shared" si="0"/>
        <v>3891.5436339999992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38915.436339999993</v>
      </c>
      <c r="D13" s="42">
        <f t="shared" ref="D13:E13" si="1">D15+D29+D30+D33+D31+D32</f>
        <v>29561.577255000004</v>
      </c>
      <c r="E13" s="42">
        <f t="shared" si="1"/>
        <v>29561.577255000004</v>
      </c>
    </row>
    <row r="14" spans="1:7" x14ac:dyDescent="0.3">
      <c r="A14" s="7" t="s">
        <v>0</v>
      </c>
      <c r="B14" s="8"/>
      <c r="C14" s="17"/>
      <c r="D14" s="17">
        <f t="shared" si="0"/>
        <v>0</v>
      </c>
      <c r="E14" s="17"/>
      <c r="G14" s="16"/>
    </row>
    <row r="15" spans="1:7" ht="25.5" x14ac:dyDescent="0.3">
      <c r="A15" s="65" t="s">
        <v>12</v>
      </c>
      <c r="B15" s="66" t="s">
        <v>2</v>
      </c>
      <c r="C15" s="67">
        <f>C20+C26+C17+C23</f>
        <v>31112.099999999995</v>
      </c>
      <c r="D15" s="67">
        <f t="shared" ref="D15:E15" si="2">D20+D26+D17+D23</f>
        <v>23334.075000000004</v>
      </c>
      <c r="E15" s="67">
        <f t="shared" si="2"/>
        <v>23334.075000000004</v>
      </c>
    </row>
    <row r="16" spans="1:7" x14ac:dyDescent="0.3">
      <c r="A16" s="7" t="s">
        <v>1</v>
      </c>
      <c r="B16" s="8"/>
      <c r="C16" s="17"/>
      <c r="D16" s="17">
        <f t="shared" si="0"/>
        <v>0</v>
      </c>
      <c r="E16" s="17"/>
    </row>
    <row r="17" spans="1:6" s="21" customFormat="1" ht="25.5" x14ac:dyDescent="0.3">
      <c r="A17" s="18" t="s">
        <v>29</v>
      </c>
      <c r="B17" s="48" t="s">
        <v>2</v>
      </c>
      <c r="C17" s="42">
        <v>1384.6</v>
      </c>
      <c r="D17" s="49">
        <f>C17/4*3</f>
        <v>1038.4499999999998</v>
      </c>
      <c r="E17" s="42">
        <f t="shared" ref="E17" si="3">D17</f>
        <v>1038.4499999999998</v>
      </c>
    </row>
    <row r="18" spans="1:6" s="21" customFormat="1" x14ac:dyDescent="0.3">
      <c r="A18" s="25" t="s">
        <v>4</v>
      </c>
      <c r="B18" s="26" t="s">
        <v>3</v>
      </c>
      <c r="C18" s="39">
        <v>1</v>
      </c>
      <c r="D18" s="17">
        <f t="shared" ref="D18" si="4">C18</f>
        <v>1</v>
      </c>
      <c r="E18" s="17">
        <f t="shared" ref="E18" si="5">D18</f>
        <v>1</v>
      </c>
      <c r="F18" s="69">
        <f>C18+C21+C24+C27</f>
        <v>17.47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C17/12/C18*1000</f>
        <v>115383.33333333333</v>
      </c>
      <c r="D19" s="17">
        <f>C19</f>
        <v>115383.33333333333</v>
      </c>
      <c r="E19" s="17">
        <f>D19</f>
        <v>115383.33333333333</v>
      </c>
    </row>
    <row r="20" spans="1:6" s="21" customFormat="1" ht="25.5" x14ac:dyDescent="0.3">
      <c r="A20" s="18" t="s">
        <v>30</v>
      </c>
      <c r="B20" s="48" t="s">
        <v>2</v>
      </c>
      <c r="C20" s="42">
        <v>16906.599999999999</v>
      </c>
      <c r="D20" s="49">
        <f>C20/4*3</f>
        <v>12679.949999999999</v>
      </c>
      <c r="E20" s="42">
        <f t="shared" si="0"/>
        <v>12679.949999999999</v>
      </c>
    </row>
    <row r="21" spans="1:6" s="21" customFormat="1" x14ac:dyDescent="0.3">
      <c r="A21" s="25" t="s">
        <v>4</v>
      </c>
      <c r="B21" s="26" t="s">
        <v>3</v>
      </c>
      <c r="C21" s="46">
        <v>5.97</v>
      </c>
      <c r="D21" s="43">
        <f t="shared" si="0"/>
        <v>5.97</v>
      </c>
      <c r="E21" s="43">
        <f t="shared" si="0"/>
        <v>5.97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235993.85817978781</v>
      </c>
      <c r="D22" s="17">
        <f>C22</f>
        <v>235993.85817978781</v>
      </c>
      <c r="E22" s="17">
        <f>D22</f>
        <v>235993.85817978781</v>
      </c>
    </row>
    <row r="23" spans="1:6" ht="39" x14ac:dyDescent="0.3">
      <c r="A23" s="11" t="s">
        <v>36</v>
      </c>
      <c r="B23" s="47" t="s">
        <v>2</v>
      </c>
      <c r="C23" s="42">
        <v>4044.8</v>
      </c>
      <c r="D23" s="49">
        <f>C23/4*3</f>
        <v>3033.6000000000004</v>
      </c>
      <c r="E23" s="42">
        <f t="shared" ref="E23" si="6">D23</f>
        <v>3033.6000000000004</v>
      </c>
    </row>
    <row r="24" spans="1:6" x14ac:dyDescent="0.3">
      <c r="A24" s="9" t="s">
        <v>4</v>
      </c>
      <c r="B24" s="10" t="s">
        <v>3</v>
      </c>
      <c r="C24" s="39">
        <v>2</v>
      </c>
      <c r="D24" s="17">
        <f t="shared" ref="D24" si="7">C24</f>
        <v>2</v>
      </c>
      <c r="E24" s="17">
        <f t="shared" ref="E24" si="8">D24</f>
        <v>2</v>
      </c>
    </row>
    <row r="25" spans="1:6" ht="21.95" customHeight="1" x14ac:dyDescent="0.3">
      <c r="A25" s="9" t="s">
        <v>25</v>
      </c>
      <c r="B25" s="6" t="s">
        <v>26</v>
      </c>
      <c r="C25" s="17">
        <f>C23/12/C24*1000</f>
        <v>168533.33333333334</v>
      </c>
      <c r="D25" s="17">
        <f>C25</f>
        <v>168533.33333333334</v>
      </c>
      <c r="E25" s="17">
        <f>D25</f>
        <v>168533.33333333334</v>
      </c>
    </row>
    <row r="26" spans="1:6" ht="25.5" x14ac:dyDescent="0.3">
      <c r="A26" s="5" t="s">
        <v>23</v>
      </c>
      <c r="B26" s="47" t="s">
        <v>2</v>
      </c>
      <c r="C26" s="42">
        <v>8776.1</v>
      </c>
      <c r="D26" s="49">
        <f>C26/4*3</f>
        <v>6582.0750000000007</v>
      </c>
      <c r="E26" s="42">
        <f>D26</f>
        <v>6582.0750000000007</v>
      </c>
    </row>
    <row r="27" spans="1:6" x14ac:dyDescent="0.3">
      <c r="A27" s="9" t="s">
        <v>4</v>
      </c>
      <c r="B27" s="10" t="s">
        <v>3</v>
      </c>
      <c r="C27" s="39">
        <v>8.5</v>
      </c>
      <c r="D27" s="17">
        <f t="shared" si="0"/>
        <v>8.5</v>
      </c>
      <c r="E27" s="17">
        <f t="shared" si="0"/>
        <v>8.5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86040.196078431385</v>
      </c>
      <c r="D28" s="17">
        <f>C28</f>
        <v>86040.196078431385</v>
      </c>
      <c r="E28" s="17">
        <f>D28</f>
        <v>86040.196078431385</v>
      </c>
    </row>
    <row r="29" spans="1:6" ht="25.5" x14ac:dyDescent="0.3">
      <c r="A29" s="5" t="s">
        <v>5</v>
      </c>
      <c r="B29" s="6" t="s">
        <v>2</v>
      </c>
      <c r="C29" s="42">
        <f>C15*11.54%</f>
        <v>3590.3363399999989</v>
      </c>
      <c r="D29" s="42">
        <f t="shared" ref="D29:E29" si="9">D15*11.54%</f>
        <v>2692.7522550000003</v>
      </c>
      <c r="E29" s="42">
        <f t="shared" si="9"/>
        <v>2692.7522550000003</v>
      </c>
    </row>
    <row r="30" spans="1:6" ht="36.75" x14ac:dyDescent="0.3">
      <c r="A30" s="11" t="s">
        <v>6</v>
      </c>
      <c r="B30" s="6" t="s">
        <v>2</v>
      </c>
      <c r="C30" s="42">
        <v>1547</v>
      </c>
      <c r="D30" s="49">
        <f>C30/4*3</f>
        <v>1160.25</v>
      </c>
      <c r="E30" s="42">
        <f t="shared" si="0"/>
        <v>1160.25</v>
      </c>
    </row>
    <row r="31" spans="1:6" ht="25.5" x14ac:dyDescent="0.3">
      <c r="A31" s="11" t="s">
        <v>7</v>
      </c>
      <c r="B31" s="6" t="s">
        <v>2</v>
      </c>
      <c r="C31" s="17">
        <v>1500</v>
      </c>
      <c r="D31" s="17">
        <f t="shared" si="0"/>
        <v>1500</v>
      </c>
      <c r="E31" s="17">
        <f t="shared" si="0"/>
        <v>1500</v>
      </c>
    </row>
    <row r="32" spans="1:6" ht="36.75" x14ac:dyDescent="0.3">
      <c r="A32" s="11" t="s">
        <v>8</v>
      </c>
      <c r="B32" s="6" t="s">
        <v>2</v>
      </c>
      <c r="C32" s="17"/>
      <c r="D32" s="17">
        <f t="shared" si="0"/>
        <v>0</v>
      </c>
      <c r="E32" s="17">
        <f t="shared" si="0"/>
        <v>0</v>
      </c>
    </row>
    <row r="33" spans="1:5" ht="38.25" customHeight="1" x14ac:dyDescent="0.3">
      <c r="A33" s="11" t="s">
        <v>9</v>
      </c>
      <c r="B33" s="6" t="s">
        <v>2</v>
      </c>
      <c r="C33" s="42">
        <v>1166</v>
      </c>
      <c r="D33" s="49">
        <f>C33/4*3</f>
        <v>874.5</v>
      </c>
      <c r="E33" s="42">
        <f t="shared" si="0"/>
        <v>874.5</v>
      </c>
    </row>
    <row r="34" spans="1:5" x14ac:dyDescent="0.3">
      <c r="C34" s="16">
        <f>C33+C32+C31+C30+C29+C15</f>
        <v>38915.436339999993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-0.249977111117893"/>
  </sheetPr>
  <dimension ref="A1:G34"/>
  <sheetViews>
    <sheetView topLeftCell="A8" workbookViewId="0">
      <pane xSplit="2" ySplit="4" topLeftCell="C21" activePane="bottomRight" state="frozen"/>
      <selection activeCell="A8" sqref="A8"/>
      <selection pane="topRight" activeCell="C8" sqref="C8"/>
      <selection pane="bottomLeft" activeCell="A12" sqref="A12"/>
      <selection pane="bottomRight" activeCell="C27" sqref="C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16" customWidth="1"/>
    <col min="4" max="4" width="14.7109375" style="16" customWidth="1"/>
    <col min="5" max="5" width="15.140625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51" customHeight="1" x14ac:dyDescent="0.3">
      <c r="A4" s="101" t="s">
        <v>40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66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11</v>
      </c>
      <c r="D11" s="45">
        <f>C11</f>
        <v>11</v>
      </c>
      <c r="E11" s="45">
        <f>D11</f>
        <v>11</v>
      </c>
    </row>
    <row r="12" spans="1:7" ht="25.5" x14ac:dyDescent="0.3">
      <c r="A12" s="9" t="s">
        <v>24</v>
      </c>
      <c r="B12" s="6" t="s">
        <v>2</v>
      </c>
      <c r="C12" s="17">
        <f>(C13-C32)/C11</f>
        <v>3337.6004090909091</v>
      </c>
      <c r="D12" s="17">
        <f t="shared" ref="D12:E12" si="0">(D13-D32)/D11</f>
        <v>2446.3821250000005</v>
      </c>
      <c r="E12" s="17">
        <f t="shared" si="0"/>
        <v>2446.3821250000005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61947.004500000003</v>
      </c>
      <c r="D13" s="42">
        <f t="shared" ref="D13:E13" si="1">D15+D29+D30+D33+D31+D32</f>
        <v>52143.603375000006</v>
      </c>
      <c r="E13" s="42">
        <f t="shared" si="1"/>
        <v>52143.603375000006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/>
      <c r="G14" s="16"/>
    </row>
    <row r="15" spans="1:7" ht="25.5" x14ac:dyDescent="0.3">
      <c r="A15" s="65" t="s">
        <v>12</v>
      </c>
      <c r="B15" s="66" t="s">
        <v>2</v>
      </c>
      <c r="C15" s="67">
        <f>C20+C26+C23</f>
        <v>28042.5</v>
      </c>
      <c r="D15" s="67">
        <f t="shared" ref="D15:E15" si="3">D20+D26+D23</f>
        <v>21031.875</v>
      </c>
      <c r="E15" s="67">
        <f t="shared" si="3"/>
        <v>21031.875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19" t="s">
        <v>2</v>
      </c>
      <c r="C17" s="49">
        <v>1085.7</v>
      </c>
      <c r="D17" s="49">
        <f>C17/4*3</f>
        <v>814.27500000000009</v>
      </c>
      <c r="E17" s="42">
        <f>D17</f>
        <v>814.27500000000009</v>
      </c>
    </row>
    <row r="18" spans="1:6" s="21" customFormat="1" x14ac:dyDescent="0.3">
      <c r="A18" s="25" t="s">
        <v>4</v>
      </c>
      <c r="B18" s="26" t="s">
        <v>3</v>
      </c>
      <c r="C18" s="37">
        <v>1</v>
      </c>
      <c r="D18" s="17">
        <f t="shared" si="2"/>
        <v>1</v>
      </c>
      <c r="E18" s="43">
        <f t="shared" si="2"/>
        <v>1</v>
      </c>
      <c r="F18" s="69">
        <f>C18+C21+C24+C27</f>
        <v>15.940000000000001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C17/12/C18*1000</f>
        <v>90475.000000000015</v>
      </c>
      <c r="D19" s="17">
        <f>C19</f>
        <v>90475.000000000015</v>
      </c>
      <c r="E19" s="17">
        <f>D19</f>
        <v>90475.000000000015</v>
      </c>
    </row>
    <row r="20" spans="1:6" s="21" customFormat="1" ht="25.5" x14ac:dyDescent="0.3">
      <c r="A20" s="18" t="s">
        <v>30</v>
      </c>
      <c r="B20" s="19" t="s">
        <v>2</v>
      </c>
      <c r="C20" s="49">
        <v>17025.5</v>
      </c>
      <c r="D20" s="49">
        <f>C20/4*3</f>
        <v>12769.125</v>
      </c>
      <c r="E20" s="42">
        <f>D20</f>
        <v>12769.125</v>
      </c>
    </row>
    <row r="21" spans="1:6" s="21" customFormat="1" x14ac:dyDescent="0.3">
      <c r="A21" s="25" t="s">
        <v>4</v>
      </c>
      <c r="B21" s="26" t="s">
        <v>3</v>
      </c>
      <c r="C21" s="59">
        <v>4.9400000000000004</v>
      </c>
      <c r="D21" s="43">
        <f t="shared" si="2"/>
        <v>4.9400000000000004</v>
      </c>
      <c r="E21" s="43">
        <f t="shared" si="2"/>
        <v>4.9400000000000004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287204.79082321184</v>
      </c>
      <c r="D22" s="17">
        <f>C22</f>
        <v>287204.79082321184</v>
      </c>
      <c r="E22" s="17">
        <f>D22</f>
        <v>287204.79082321184</v>
      </c>
    </row>
    <row r="23" spans="1:6" ht="39" x14ac:dyDescent="0.3">
      <c r="A23" s="11" t="s">
        <v>36</v>
      </c>
      <c r="B23" s="47" t="s">
        <v>2</v>
      </c>
      <c r="C23" s="49">
        <v>1096.2</v>
      </c>
      <c r="D23" s="49">
        <f>C23/4*3</f>
        <v>822.15000000000009</v>
      </c>
      <c r="E23" s="42">
        <f t="shared" ref="E23" si="4">D23</f>
        <v>822.15000000000009</v>
      </c>
    </row>
    <row r="24" spans="1:6" x14ac:dyDescent="0.3">
      <c r="A24" s="9" t="s">
        <v>4</v>
      </c>
      <c r="B24" s="10" t="s">
        <v>3</v>
      </c>
      <c r="C24" s="37">
        <v>0.5</v>
      </c>
      <c r="D24" s="17">
        <f t="shared" si="2"/>
        <v>0.5</v>
      </c>
      <c r="E24" s="17">
        <f t="shared" si="2"/>
        <v>0.5</v>
      </c>
    </row>
    <row r="25" spans="1:6" ht="21.95" customHeight="1" x14ac:dyDescent="0.3">
      <c r="A25" s="9" t="s">
        <v>25</v>
      </c>
      <c r="B25" s="6" t="s">
        <v>26</v>
      </c>
      <c r="C25" s="32">
        <f>C23/12/C24*1000</f>
        <v>182700.00000000003</v>
      </c>
      <c r="D25" s="17">
        <f t="shared" si="2"/>
        <v>182700.00000000003</v>
      </c>
      <c r="E25" s="17">
        <f t="shared" si="2"/>
        <v>182700.00000000003</v>
      </c>
    </row>
    <row r="26" spans="1:6" ht="25.5" x14ac:dyDescent="0.3">
      <c r="A26" s="5" t="s">
        <v>23</v>
      </c>
      <c r="B26" s="47" t="s">
        <v>2</v>
      </c>
      <c r="C26" s="49">
        <v>9920.7999999999993</v>
      </c>
      <c r="D26" s="49">
        <f>C26/4*3</f>
        <v>7440.5999999999995</v>
      </c>
      <c r="E26" s="42">
        <f t="shared" si="2"/>
        <v>7440.5999999999995</v>
      </c>
    </row>
    <row r="27" spans="1:6" x14ac:dyDescent="0.3">
      <c r="A27" s="9" t="s">
        <v>4</v>
      </c>
      <c r="B27" s="10" t="s">
        <v>3</v>
      </c>
      <c r="C27" s="37">
        <v>9.5</v>
      </c>
      <c r="D27" s="17">
        <f t="shared" si="2"/>
        <v>9.5</v>
      </c>
      <c r="E27" s="17">
        <f t="shared" si="2"/>
        <v>9.5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87024.561403508749</v>
      </c>
      <c r="D28" s="17">
        <f t="shared" si="2"/>
        <v>87024.561403508749</v>
      </c>
      <c r="E28" s="17">
        <f t="shared" si="2"/>
        <v>87024.561403508749</v>
      </c>
    </row>
    <row r="29" spans="1:6" ht="25.5" x14ac:dyDescent="0.3">
      <c r="A29" s="5" t="s">
        <v>5</v>
      </c>
      <c r="B29" s="47" t="s">
        <v>2</v>
      </c>
      <c r="C29" s="42">
        <f>C15*11.54%</f>
        <v>3236.1044999999995</v>
      </c>
      <c r="D29" s="42">
        <f t="shared" ref="D29:E29" si="5">D15*11.54%</f>
        <v>2427.0783749999996</v>
      </c>
      <c r="E29" s="42">
        <f t="shared" si="5"/>
        <v>2427.0783749999996</v>
      </c>
    </row>
    <row r="30" spans="1:6" ht="36.75" x14ac:dyDescent="0.3">
      <c r="A30" s="11" t="s">
        <v>6</v>
      </c>
      <c r="B30" s="6" t="s">
        <v>2</v>
      </c>
      <c r="C30" s="42">
        <v>2616</v>
      </c>
      <c r="D30" s="49">
        <f>C30/4*3</f>
        <v>1962</v>
      </c>
      <c r="E30" s="42">
        <f t="shared" si="2"/>
        <v>1962</v>
      </c>
    </row>
    <row r="31" spans="1:6" ht="25.5" x14ac:dyDescent="0.3">
      <c r="A31" s="11" t="s">
        <v>7</v>
      </c>
      <c r="B31" s="6" t="s">
        <v>2</v>
      </c>
      <c r="C31" s="17">
        <v>1500</v>
      </c>
      <c r="D31" s="17">
        <v>500</v>
      </c>
      <c r="E31" s="42">
        <f t="shared" si="2"/>
        <v>500</v>
      </c>
    </row>
    <row r="32" spans="1:6" ht="36.75" x14ac:dyDescent="0.3">
      <c r="A32" s="11" t="s">
        <v>8</v>
      </c>
      <c r="B32" s="6" t="s">
        <v>2</v>
      </c>
      <c r="C32" s="87">
        <v>25233.4</v>
      </c>
      <c r="D32" s="87">
        <v>25233.4</v>
      </c>
      <c r="E32" s="42">
        <f t="shared" si="2"/>
        <v>25233.4</v>
      </c>
    </row>
    <row r="33" spans="1:5" ht="38.25" customHeight="1" x14ac:dyDescent="0.3">
      <c r="A33" s="11" t="s">
        <v>9</v>
      </c>
      <c r="B33" s="6" t="s">
        <v>2</v>
      </c>
      <c r="C33" s="42">
        <v>1319</v>
      </c>
      <c r="D33" s="49">
        <f>C33/4*3</f>
        <v>989.25</v>
      </c>
      <c r="E33" s="42">
        <f t="shared" si="2"/>
        <v>989.25</v>
      </c>
    </row>
    <row r="34" spans="1:5" x14ac:dyDescent="0.3">
      <c r="C34" s="16">
        <f>C33+C32+C31+C30+C29+C15</f>
        <v>61947.004500000003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A1:G34"/>
  <sheetViews>
    <sheetView topLeftCell="A2" workbookViewId="0">
      <selection activeCell="A2" sqref="A1:XFD104857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5.75" customHeight="1" x14ac:dyDescent="0.3">
      <c r="A4" s="101" t="s">
        <v>69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14" t="s">
        <v>19</v>
      </c>
      <c r="D10" s="14" t="s">
        <v>20</v>
      </c>
      <c r="E10" s="13" t="s">
        <v>14</v>
      </c>
    </row>
    <row r="11" spans="1:7" x14ac:dyDescent="0.3">
      <c r="A11" s="5" t="s">
        <v>21</v>
      </c>
      <c r="B11" s="6" t="s">
        <v>10</v>
      </c>
      <c r="C11" s="45">
        <v>297</v>
      </c>
      <c r="D11" s="45">
        <f>C11</f>
        <v>297</v>
      </c>
      <c r="E11" s="45">
        <f>D11</f>
        <v>297</v>
      </c>
    </row>
    <row r="12" spans="1:7" ht="25.5" x14ac:dyDescent="0.3">
      <c r="A12" s="9" t="s">
        <v>24</v>
      </c>
      <c r="B12" s="6" t="s">
        <v>2</v>
      </c>
      <c r="C12" s="15">
        <f>(C13-C32)/C11</f>
        <v>234.20879973063975</v>
      </c>
      <c r="D12" s="15">
        <f t="shared" ref="D12:E12" si="0">(D13-D32)/D11</f>
        <v>57.945458417508412</v>
      </c>
      <c r="E12" s="15">
        <f t="shared" si="0"/>
        <v>57.945458417508412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74560.013520000008</v>
      </c>
      <c r="D13" s="42">
        <f t="shared" ref="D13:E13" si="1">D15+D29+D30+D33+D31+D32</f>
        <v>17209.801149999999</v>
      </c>
      <c r="E13" s="42">
        <f t="shared" si="1"/>
        <v>17209.801149999999</v>
      </c>
    </row>
    <row r="14" spans="1:7" x14ac:dyDescent="0.3">
      <c r="A14" s="7" t="s">
        <v>0</v>
      </c>
      <c r="B14" s="8"/>
      <c r="C14" s="15"/>
      <c r="D14" s="20">
        <f t="shared" ref="D14:E33" si="2">C14</f>
        <v>0</v>
      </c>
      <c r="E14" s="20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70">
        <f>C17+C20+C23+C26</f>
        <v>47799</v>
      </c>
      <c r="D15" s="70">
        <f t="shared" ref="D15:E15" si="3">D17+D20+D23+D26</f>
        <v>11949.75</v>
      </c>
      <c r="E15" s="70">
        <f t="shared" si="3"/>
        <v>11949.75</v>
      </c>
    </row>
    <row r="16" spans="1:7" x14ac:dyDescent="0.3">
      <c r="A16" s="7" t="s">
        <v>1</v>
      </c>
      <c r="B16" s="8"/>
      <c r="C16" s="15"/>
      <c r="D16" s="20">
        <f t="shared" si="2"/>
        <v>0</v>
      </c>
      <c r="E16" s="20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50">
        <v>5714.7</v>
      </c>
      <c r="D17" s="51">
        <f>C17/4</f>
        <v>1428.675</v>
      </c>
      <c r="E17" s="51">
        <f t="shared" si="2"/>
        <v>1428.675</v>
      </c>
    </row>
    <row r="18" spans="1:6" s="21" customFormat="1" x14ac:dyDescent="0.3">
      <c r="A18" s="25" t="s">
        <v>4</v>
      </c>
      <c r="B18" s="26" t="s">
        <v>3</v>
      </c>
      <c r="C18" s="46">
        <v>3</v>
      </c>
      <c r="D18" s="60">
        <f t="shared" si="2"/>
        <v>3</v>
      </c>
      <c r="E18" s="60">
        <f t="shared" si="2"/>
        <v>3</v>
      </c>
      <c r="F18" s="68">
        <f>C18+C21+C24+C27</f>
        <v>33.11</v>
      </c>
    </row>
    <row r="19" spans="1:6" s="21" customFormat="1" ht="21.95" customHeight="1" x14ac:dyDescent="0.3">
      <c r="A19" s="25" t="s">
        <v>25</v>
      </c>
      <c r="B19" s="19" t="s">
        <v>26</v>
      </c>
      <c r="C19" s="15">
        <f>C17/12/C18*1000</f>
        <v>158741.66666666666</v>
      </c>
      <c r="D19" s="20">
        <f t="shared" si="2"/>
        <v>158741.66666666666</v>
      </c>
      <c r="E19" s="20">
        <f t="shared" si="2"/>
        <v>158741.66666666666</v>
      </c>
    </row>
    <row r="20" spans="1:6" s="21" customFormat="1" ht="25.5" x14ac:dyDescent="0.3">
      <c r="A20" s="18" t="s">
        <v>30</v>
      </c>
      <c r="B20" s="48" t="s">
        <v>2</v>
      </c>
      <c r="C20" s="50">
        <v>18547.400000000001</v>
      </c>
      <c r="D20" s="49">
        <f>C20/4</f>
        <v>4636.8500000000004</v>
      </c>
      <c r="E20" s="49">
        <f t="shared" si="2"/>
        <v>4636.8500000000004</v>
      </c>
    </row>
    <row r="21" spans="1:6" x14ac:dyDescent="0.3">
      <c r="A21" s="9" t="s">
        <v>4</v>
      </c>
      <c r="B21" s="10" t="s">
        <v>3</v>
      </c>
      <c r="C21" s="29">
        <v>12.61</v>
      </c>
      <c r="D21" s="20">
        <f t="shared" si="2"/>
        <v>12.61</v>
      </c>
      <c r="E21" s="20">
        <f t="shared" si="2"/>
        <v>12.61</v>
      </c>
    </row>
    <row r="22" spans="1:6" ht="21.95" customHeight="1" x14ac:dyDescent="0.3">
      <c r="A22" s="9" t="s">
        <v>25</v>
      </c>
      <c r="B22" s="6" t="s">
        <v>26</v>
      </c>
      <c r="C22" s="15">
        <f>C20/12/C21*1000</f>
        <v>122570.71107586574</v>
      </c>
      <c r="D22" s="20">
        <f t="shared" si="2"/>
        <v>122570.71107586574</v>
      </c>
      <c r="E22" s="20">
        <f t="shared" si="2"/>
        <v>122570.71107586574</v>
      </c>
    </row>
    <row r="23" spans="1:6" ht="39" x14ac:dyDescent="0.3">
      <c r="A23" s="11" t="s">
        <v>36</v>
      </c>
      <c r="B23" s="47" t="s">
        <v>2</v>
      </c>
      <c r="C23" s="50">
        <v>5442.9</v>
      </c>
      <c r="D23" s="49">
        <f>C23/4</f>
        <v>1360.7249999999999</v>
      </c>
      <c r="E23" s="58">
        <f t="shared" si="2"/>
        <v>1360.7249999999999</v>
      </c>
    </row>
    <row r="24" spans="1:6" x14ac:dyDescent="0.3">
      <c r="A24" s="9" t="s">
        <v>4</v>
      </c>
      <c r="B24" s="10" t="s">
        <v>3</v>
      </c>
      <c r="C24" s="46">
        <v>3</v>
      </c>
      <c r="D24" s="60">
        <f t="shared" si="2"/>
        <v>3</v>
      </c>
      <c r="E24" s="60">
        <f t="shared" si="2"/>
        <v>3</v>
      </c>
    </row>
    <row r="25" spans="1:6" ht="21.95" customHeight="1" x14ac:dyDescent="0.3">
      <c r="A25" s="9" t="s">
        <v>25</v>
      </c>
      <c r="B25" s="6" t="s">
        <v>26</v>
      </c>
      <c r="C25" s="15">
        <f>C23/C24/12*1000</f>
        <v>151191.66666666666</v>
      </c>
      <c r="D25" s="20">
        <f t="shared" si="2"/>
        <v>151191.66666666666</v>
      </c>
      <c r="E25" s="20">
        <f t="shared" si="2"/>
        <v>151191.66666666666</v>
      </c>
    </row>
    <row r="26" spans="1:6" ht="25.5" x14ac:dyDescent="0.3">
      <c r="A26" s="5" t="s">
        <v>23</v>
      </c>
      <c r="B26" s="47" t="s">
        <v>2</v>
      </c>
      <c r="C26" s="50">
        <v>18094</v>
      </c>
      <c r="D26" s="51">
        <f>C26/4</f>
        <v>4523.5</v>
      </c>
      <c r="E26" s="51">
        <f t="shared" si="2"/>
        <v>4523.5</v>
      </c>
    </row>
    <row r="27" spans="1:6" x14ac:dyDescent="0.3">
      <c r="A27" s="9" t="s">
        <v>4</v>
      </c>
      <c r="B27" s="10" t="s">
        <v>3</v>
      </c>
      <c r="C27" s="29">
        <v>14.5</v>
      </c>
      <c r="D27" s="20">
        <f t="shared" si="2"/>
        <v>14.5</v>
      </c>
      <c r="E27" s="20">
        <f t="shared" si="2"/>
        <v>14.5</v>
      </c>
    </row>
    <row r="28" spans="1:6" ht="21.95" customHeight="1" x14ac:dyDescent="0.3">
      <c r="A28" s="9" t="s">
        <v>25</v>
      </c>
      <c r="B28" s="6" t="s">
        <v>26</v>
      </c>
      <c r="C28" s="15">
        <f>C26/12/C27*1000</f>
        <v>103988.50574712643</v>
      </c>
      <c r="D28" s="20">
        <f t="shared" si="2"/>
        <v>103988.50574712643</v>
      </c>
      <c r="E28" s="20">
        <f t="shared" si="2"/>
        <v>103988.50574712643</v>
      </c>
    </row>
    <row r="29" spans="1:6" ht="25.5" x14ac:dyDescent="0.3">
      <c r="A29" s="5" t="s">
        <v>5</v>
      </c>
      <c r="B29" s="6" t="s">
        <v>2</v>
      </c>
      <c r="C29" s="42">
        <f>C15*13.048%</f>
        <v>6236.8135200000006</v>
      </c>
      <c r="D29" s="42">
        <f t="shared" ref="D29:E29" si="4">D15*11.54%</f>
        <v>1379.0011499999998</v>
      </c>
      <c r="E29" s="42">
        <f t="shared" si="4"/>
        <v>1379.0011499999998</v>
      </c>
    </row>
    <row r="30" spans="1:6" ht="36.75" x14ac:dyDescent="0.3">
      <c r="A30" s="11" t="s">
        <v>6</v>
      </c>
      <c r="B30" s="6" t="s">
        <v>2</v>
      </c>
      <c r="C30" s="50">
        <v>6890</v>
      </c>
      <c r="D30" s="51">
        <f>C30/4</f>
        <v>1722.5</v>
      </c>
      <c r="E30" s="51">
        <f t="shared" si="2"/>
        <v>1722.5</v>
      </c>
    </row>
    <row r="31" spans="1:6" ht="25.5" x14ac:dyDescent="0.3">
      <c r="A31" s="11" t="s">
        <v>7</v>
      </c>
      <c r="B31" s="6" t="s">
        <v>2</v>
      </c>
      <c r="C31" s="15">
        <v>1277</v>
      </c>
      <c r="D31" s="51">
        <f>C31/4</f>
        <v>319.25</v>
      </c>
      <c r="E31" s="20">
        <f t="shared" si="2"/>
        <v>319.25</v>
      </c>
    </row>
    <row r="32" spans="1:6" ht="36.75" x14ac:dyDescent="0.3">
      <c r="A32" s="11" t="s">
        <v>8</v>
      </c>
      <c r="B32" s="6" t="s">
        <v>2</v>
      </c>
      <c r="C32" s="50">
        <v>5000</v>
      </c>
      <c r="D32" s="51"/>
      <c r="E32" s="51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50">
        <v>7357.2</v>
      </c>
      <c r="D33" s="51">
        <f>C33/4</f>
        <v>1839.3</v>
      </c>
      <c r="E33" s="51">
        <f t="shared" si="2"/>
        <v>1839.3</v>
      </c>
    </row>
    <row r="34" spans="1:5" x14ac:dyDescent="0.3">
      <c r="C34" s="16">
        <f>C33+C32+C31+C30+C29+C15</f>
        <v>74560.013520000008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39370078740157483" right="0" top="0" bottom="0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G33"/>
  <sheetViews>
    <sheetView topLeftCell="A4" workbookViewId="0">
      <selection activeCell="D17" sqref="D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39</v>
      </c>
      <c r="B2" s="95"/>
      <c r="C2" s="95"/>
      <c r="D2" s="95"/>
      <c r="E2" s="95"/>
    </row>
    <row r="3" spans="1:7" x14ac:dyDescent="0.3">
      <c r="A3" s="1"/>
    </row>
    <row r="4" spans="1:7" ht="44.25" customHeight="1" x14ac:dyDescent="0.3">
      <c r="A4" s="101" t="s">
        <v>34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38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4"/>
      <c r="D11" s="44"/>
      <c r="E11" s="44"/>
      <c r="F11" s="21"/>
    </row>
    <row r="12" spans="1:7" ht="25.5" x14ac:dyDescent="0.3">
      <c r="A12" s="9" t="s">
        <v>24</v>
      </c>
      <c r="B12" s="6" t="s">
        <v>2</v>
      </c>
      <c r="C12" s="32" t="e">
        <f>(C13-C32)/C11</f>
        <v>#DIV/0!</v>
      </c>
      <c r="D12" s="32" t="e">
        <f t="shared" ref="D12:E33" si="0">C12</f>
        <v>#DIV/0!</v>
      </c>
      <c r="E12" s="32" t="e">
        <f t="shared" si="0"/>
        <v>#DIV/0!</v>
      </c>
      <c r="F12" s="21"/>
    </row>
    <row r="13" spans="1:7" ht="25.5" x14ac:dyDescent="0.3">
      <c r="A13" s="5" t="s">
        <v>11</v>
      </c>
      <c r="B13" s="6" t="s">
        <v>2</v>
      </c>
      <c r="C13" s="42"/>
      <c r="D13" s="49">
        <f t="shared" si="0"/>
        <v>0</v>
      </c>
      <c r="E13" s="49">
        <f t="shared" si="0"/>
        <v>0</v>
      </c>
      <c r="F13" s="21"/>
    </row>
    <row r="14" spans="1:7" x14ac:dyDescent="0.3">
      <c r="A14" s="7" t="s">
        <v>0</v>
      </c>
      <c r="B14" s="8"/>
      <c r="C14" s="32">
        <v>0</v>
      </c>
      <c r="D14" s="32">
        <f t="shared" si="0"/>
        <v>0</v>
      </c>
      <c r="E14" s="32">
        <f t="shared" si="0"/>
        <v>0</v>
      </c>
      <c r="F14" s="21"/>
      <c r="G14" s="16"/>
    </row>
    <row r="15" spans="1:7" ht="25.5" x14ac:dyDescent="0.3">
      <c r="A15" s="5" t="s">
        <v>12</v>
      </c>
      <c r="B15" s="6" t="s">
        <v>2</v>
      </c>
      <c r="C15" s="42">
        <f>C17+C20+C23+C26</f>
        <v>0</v>
      </c>
      <c r="D15" s="49">
        <f t="shared" si="0"/>
        <v>0</v>
      </c>
      <c r="E15" s="49">
        <f t="shared" si="0"/>
        <v>0</v>
      </c>
      <c r="F15" s="21"/>
    </row>
    <row r="16" spans="1:7" x14ac:dyDescent="0.3">
      <c r="A16" s="7" t="s">
        <v>1</v>
      </c>
      <c r="B16" s="8"/>
      <c r="C16" s="32">
        <v>0</v>
      </c>
      <c r="D16" s="32">
        <f t="shared" si="0"/>
        <v>0</v>
      </c>
      <c r="E16" s="32">
        <f t="shared" si="0"/>
        <v>0</v>
      </c>
      <c r="F16" s="21"/>
    </row>
    <row r="17" spans="1:6" s="21" customFormat="1" ht="25.5" x14ac:dyDescent="0.3">
      <c r="A17" s="18" t="s">
        <v>29</v>
      </c>
      <c r="B17" s="19" t="s">
        <v>2</v>
      </c>
      <c r="C17" s="49"/>
      <c r="D17" s="49">
        <f t="shared" si="0"/>
        <v>0</v>
      </c>
      <c r="E17" s="49">
        <f t="shared" si="0"/>
        <v>0</v>
      </c>
    </row>
    <row r="18" spans="1:6" s="21" customFormat="1" x14ac:dyDescent="0.3">
      <c r="A18" s="25" t="s">
        <v>4</v>
      </c>
      <c r="B18" s="26" t="s">
        <v>3</v>
      </c>
      <c r="C18" s="32"/>
      <c r="D18" s="32"/>
      <c r="E18" s="32"/>
    </row>
    <row r="19" spans="1:6" s="21" customFormat="1" ht="21.95" customHeight="1" x14ac:dyDescent="0.3">
      <c r="A19" s="25" t="s">
        <v>25</v>
      </c>
      <c r="B19" s="19" t="s">
        <v>26</v>
      </c>
      <c r="C19" s="32" t="e">
        <f>C17/C18/12*1000+200</f>
        <v>#DIV/0!</v>
      </c>
      <c r="D19" s="32" t="e">
        <f t="shared" si="0"/>
        <v>#DIV/0!</v>
      </c>
      <c r="E19" s="32" t="e">
        <f t="shared" si="0"/>
        <v>#DIV/0!</v>
      </c>
    </row>
    <row r="20" spans="1:6" s="21" customFormat="1" ht="25.5" x14ac:dyDescent="0.3">
      <c r="A20" s="18" t="s">
        <v>30</v>
      </c>
      <c r="B20" s="19" t="s">
        <v>2</v>
      </c>
      <c r="C20" s="49"/>
      <c r="D20" s="49">
        <f t="shared" si="0"/>
        <v>0</v>
      </c>
      <c r="E20" s="49">
        <f t="shared" si="0"/>
        <v>0</v>
      </c>
    </row>
    <row r="21" spans="1:6" x14ac:dyDescent="0.3">
      <c r="A21" s="9" t="s">
        <v>4</v>
      </c>
      <c r="B21" s="10" t="s">
        <v>3</v>
      </c>
      <c r="C21" s="32"/>
      <c r="D21" s="32"/>
      <c r="E21" s="32"/>
      <c r="F21" s="21"/>
    </row>
    <row r="22" spans="1:6" ht="21.95" customHeight="1" x14ac:dyDescent="0.3">
      <c r="A22" s="9" t="s">
        <v>25</v>
      </c>
      <c r="B22" s="6" t="s">
        <v>26</v>
      </c>
      <c r="C22" s="32" t="e">
        <f>C20/12/C21*1000</f>
        <v>#DIV/0!</v>
      </c>
      <c r="D22" s="32" t="e">
        <f t="shared" si="0"/>
        <v>#DIV/0!</v>
      </c>
      <c r="E22" s="32" t="e">
        <f t="shared" si="0"/>
        <v>#DIV/0!</v>
      </c>
      <c r="F22" s="21"/>
    </row>
    <row r="23" spans="1:6" ht="39" x14ac:dyDescent="0.3">
      <c r="A23" s="11" t="s">
        <v>36</v>
      </c>
      <c r="B23" s="6" t="s">
        <v>2</v>
      </c>
      <c r="C23" s="49"/>
      <c r="D23" s="49">
        <f t="shared" si="0"/>
        <v>0</v>
      </c>
      <c r="E23" s="49">
        <f t="shared" si="0"/>
        <v>0</v>
      </c>
      <c r="F23" s="21"/>
    </row>
    <row r="24" spans="1:6" x14ac:dyDescent="0.3">
      <c r="A24" s="9" t="s">
        <v>4</v>
      </c>
      <c r="B24" s="10" t="s">
        <v>3</v>
      </c>
      <c r="C24" s="32"/>
      <c r="D24" s="32"/>
      <c r="E24" s="32"/>
    </row>
    <row r="25" spans="1:6" ht="21.95" customHeight="1" x14ac:dyDescent="0.3">
      <c r="A25" s="9" t="s">
        <v>25</v>
      </c>
      <c r="B25" s="6" t="s">
        <v>26</v>
      </c>
      <c r="C25" s="32" t="e">
        <f>C23/C24/12*1000</f>
        <v>#DIV/0!</v>
      </c>
      <c r="D25" s="32" t="e">
        <f t="shared" si="0"/>
        <v>#DIV/0!</v>
      </c>
      <c r="E25" s="32" t="e">
        <f t="shared" si="0"/>
        <v>#DIV/0!</v>
      </c>
    </row>
    <row r="26" spans="1:6" ht="25.5" x14ac:dyDescent="0.3">
      <c r="A26" s="5" t="s">
        <v>23</v>
      </c>
      <c r="B26" s="6" t="s">
        <v>2</v>
      </c>
      <c r="C26" s="49"/>
      <c r="D26" s="49">
        <f t="shared" si="0"/>
        <v>0</v>
      </c>
      <c r="E26" s="49">
        <f t="shared" si="0"/>
        <v>0</v>
      </c>
    </row>
    <row r="27" spans="1:6" x14ac:dyDescent="0.3">
      <c r="A27" s="9" t="s">
        <v>4</v>
      </c>
      <c r="B27" s="10" t="s">
        <v>3</v>
      </c>
      <c r="C27" s="32"/>
      <c r="D27" s="32"/>
      <c r="E27" s="32"/>
    </row>
    <row r="28" spans="1:6" ht="21.95" customHeight="1" x14ac:dyDescent="0.3">
      <c r="A28" s="9" t="s">
        <v>25</v>
      </c>
      <c r="B28" s="6" t="s">
        <v>26</v>
      </c>
      <c r="C28" s="32" t="e">
        <f>C26/12/C27*1000</f>
        <v>#DIV/0!</v>
      </c>
      <c r="D28" s="32" t="e">
        <f t="shared" si="0"/>
        <v>#DIV/0!</v>
      </c>
      <c r="E28" s="32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42"/>
      <c r="D29" s="42">
        <f t="shared" si="0"/>
        <v>0</v>
      </c>
      <c r="E29" s="42">
        <f t="shared" si="0"/>
        <v>0</v>
      </c>
    </row>
    <row r="30" spans="1:6" ht="36.75" x14ac:dyDescent="0.3">
      <c r="A30" s="11" t="s">
        <v>6</v>
      </c>
      <c r="B30" s="6" t="s">
        <v>2</v>
      </c>
      <c r="C30" s="49"/>
      <c r="D30" s="49">
        <f t="shared" si="0"/>
        <v>0</v>
      </c>
      <c r="E30" s="49">
        <f t="shared" si="0"/>
        <v>0</v>
      </c>
    </row>
    <row r="31" spans="1:6" ht="25.5" x14ac:dyDescent="0.3">
      <c r="A31" s="11" t="s">
        <v>7</v>
      </c>
      <c r="B31" s="6" t="s">
        <v>2</v>
      </c>
      <c r="C31" s="49"/>
      <c r="D31" s="49">
        <f t="shared" si="0"/>
        <v>0</v>
      </c>
      <c r="E31" s="49">
        <f t="shared" si="0"/>
        <v>0</v>
      </c>
    </row>
    <row r="32" spans="1:6" ht="36.75" x14ac:dyDescent="0.3">
      <c r="A32" s="11" t="s">
        <v>8</v>
      </c>
      <c r="B32" s="6" t="s">
        <v>2</v>
      </c>
      <c r="C32" s="42"/>
      <c r="D32" s="49">
        <f t="shared" si="0"/>
        <v>0</v>
      </c>
      <c r="E32" s="49">
        <f t="shared" si="0"/>
        <v>0</v>
      </c>
    </row>
    <row r="33" spans="1:5" ht="38.25" customHeight="1" x14ac:dyDescent="0.3">
      <c r="A33" s="11" t="s">
        <v>9</v>
      </c>
      <c r="B33" s="6" t="s">
        <v>2</v>
      </c>
      <c r="C33" s="42"/>
      <c r="D33" s="49">
        <f t="shared" si="0"/>
        <v>0</v>
      </c>
      <c r="E33" s="49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34"/>
  <sheetViews>
    <sheetView workbookViewId="0">
      <selection activeCell="D29" sqref="D29:E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70</v>
      </c>
      <c r="B2" s="95"/>
      <c r="C2" s="95"/>
      <c r="D2" s="95"/>
      <c r="E2" s="95"/>
    </row>
    <row r="3" spans="1:7" x14ac:dyDescent="0.3">
      <c r="A3" s="1"/>
    </row>
    <row r="4" spans="1:7" ht="45.75" customHeight="1" x14ac:dyDescent="0.3">
      <c r="A4" s="101" t="s">
        <v>69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65</v>
      </c>
      <c r="D9" s="100"/>
      <c r="E9" s="100"/>
    </row>
    <row r="10" spans="1:7" ht="40.5" x14ac:dyDescent="0.3">
      <c r="A10" s="98"/>
      <c r="B10" s="99"/>
      <c r="C10" s="14" t="s">
        <v>19</v>
      </c>
      <c r="D10" s="14" t="s">
        <v>20</v>
      </c>
      <c r="E10" s="13" t="s">
        <v>14</v>
      </c>
    </row>
    <row r="11" spans="1:7" x14ac:dyDescent="0.3">
      <c r="A11" s="5" t="s">
        <v>21</v>
      </c>
      <c r="B11" s="6" t="s">
        <v>10</v>
      </c>
      <c r="C11" s="45">
        <v>297</v>
      </c>
      <c r="D11" s="45">
        <f>C11</f>
        <v>297</v>
      </c>
      <c r="E11" s="45">
        <f>D11</f>
        <v>297</v>
      </c>
    </row>
    <row r="12" spans="1:7" ht="25.5" x14ac:dyDescent="0.3">
      <c r="A12" s="9" t="s">
        <v>24</v>
      </c>
      <c r="B12" s="6" t="s">
        <v>2</v>
      </c>
      <c r="C12" s="15">
        <f>(C13-C32)/C11</f>
        <v>221.09436363636368</v>
      </c>
      <c r="D12" s="15">
        <f t="shared" ref="D12:E12" si="0">(D13-D32)/D11</f>
        <v>221.09436363636368</v>
      </c>
      <c r="E12" s="15">
        <f t="shared" si="0"/>
        <v>221.09436363636368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67512.026000000013</v>
      </c>
      <c r="D13" s="42">
        <f t="shared" ref="D13:E13" si="1">D15+D29+D30+D33+D31+D32</f>
        <v>67512.026000000013</v>
      </c>
      <c r="E13" s="42">
        <f t="shared" si="1"/>
        <v>67512.026000000013</v>
      </c>
    </row>
    <row r="14" spans="1:7" x14ac:dyDescent="0.3">
      <c r="A14" s="7" t="s">
        <v>0</v>
      </c>
      <c r="B14" s="8"/>
      <c r="C14" s="15"/>
      <c r="D14" s="20">
        <f t="shared" ref="D14:E33" si="2">C14</f>
        <v>0</v>
      </c>
      <c r="E14" s="20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70">
        <f>C17+C20+C23+C26</f>
        <v>46309</v>
      </c>
      <c r="D15" s="70">
        <f t="shared" ref="D15:E15" si="3">D17+D20+D23+D26</f>
        <v>46309</v>
      </c>
      <c r="E15" s="70">
        <f t="shared" si="3"/>
        <v>46309</v>
      </c>
    </row>
    <row r="16" spans="1:7" x14ac:dyDescent="0.3">
      <c r="A16" s="7" t="s">
        <v>1</v>
      </c>
      <c r="B16" s="8"/>
      <c r="C16" s="15"/>
      <c r="D16" s="20">
        <f t="shared" si="2"/>
        <v>0</v>
      </c>
      <c r="E16" s="20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50">
        <v>5714.7</v>
      </c>
      <c r="D17" s="50">
        <v>5714.7</v>
      </c>
      <c r="E17" s="51">
        <f t="shared" si="2"/>
        <v>5714.7</v>
      </c>
    </row>
    <row r="18" spans="1:6" s="21" customFormat="1" x14ac:dyDescent="0.3">
      <c r="A18" s="25" t="s">
        <v>4</v>
      </c>
      <c r="B18" s="26" t="s">
        <v>3</v>
      </c>
      <c r="C18" s="46">
        <v>3</v>
      </c>
      <c r="D18" s="60">
        <f t="shared" si="2"/>
        <v>3</v>
      </c>
      <c r="E18" s="60">
        <f t="shared" si="2"/>
        <v>3</v>
      </c>
      <c r="F18" s="68">
        <f>C18+C21+C24+C27</f>
        <v>33.11</v>
      </c>
    </row>
    <row r="19" spans="1:6" s="21" customFormat="1" ht="21.95" customHeight="1" x14ac:dyDescent="0.3">
      <c r="A19" s="25" t="s">
        <v>25</v>
      </c>
      <c r="B19" s="19" t="s">
        <v>26</v>
      </c>
      <c r="C19" s="15">
        <f>C17/12/C18*1000</f>
        <v>158741.66666666666</v>
      </c>
      <c r="D19" s="20">
        <f t="shared" si="2"/>
        <v>158741.66666666666</v>
      </c>
      <c r="E19" s="20">
        <f t="shared" si="2"/>
        <v>158741.66666666666</v>
      </c>
    </row>
    <row r="20" spans="1:6" s="21" customFormat="1" ht="25.5" x14ac:dyDescent="0.3">
      <c r="A20" s="18" t="s">
        <v>30</v>
      </c>
      <c r="B20" s="48" t="s">
        <v>2</v>
      </c>
      <c r="C20" s="50">
        <v>18557.400000000001</v>
      </c>
      <c r="D20" s="49">
        <f>C20</f>
        <v>18557.400000000001</v>
      </c>
      <c r="E20" s="49">
        <f t="shared" si="2"/>
        <v>18557.400000000001</v>
      </c>
    </row>
    <row r="21" spans="1:6" x14ac:dyDescent="0.3">
      <c r="A21" s="9" t="s">
        <v>4</v>
      </c>
      <c r="B21" s="10" t="s">
        <v>3</v>
      </c>
      <c r="C21" s="29">
        <v>12.61</v>
      </c>
      <c r="D21" s="20">
        <f t="shared" si="2"/>
        <v>12.61</v>
      </c>
      <c r="E21" s="20">
        <f t="shared" si="2"/>
        <v>12.61</v>
      </c>
    </row>
    <row r="22" spans="1:6" ht="21.95" customHeight="1" x14ac:dyDescent="0.3">
      <c r="A22" s="9" t="s">
        <v>25</v>
      </c>
      <c r="B22" s="6" t="s">
        <v>26</v>
      </c>
      <c r="C22" s="15">
        <f>C20/12/C21*1000</f>
        <v>122636.79619349723</v>
      </c>
      <c r="D22" s="20">
        <f t="shared" si="2"/>
        <v>122636.79619349723</v>
      </c>
      <c r="E22" s="20">
        <f t="shared" si="2"/>
        <v>122636.79619349723</v>
      </c>
    </row>
    <row r="23" spans="1:6" ht="39" x14ac:dyDescent="0.3">
      <c r="A23" s="11" t="s">
        <v>36</v>
      </c>
      <c r="B23" s="47" t="s">
        <v>2</v>
      </c>
      <c r="C23" s="50">
        <v>5042.8999999999996</v>
      </c>
      <c r="D23" s="49">
        <f>C23</f>
        <v>5042.8999999999996</v>
      </c>
      <c r="E23" s="58">
        <f t="shared" si="2"/>
        <v>5042.8999999999996</v>
      </c>
    </row>
    <row r="24" spans="1:6" x14ac:dyDescent="0.3">
      <c r="A24" s="9" t="s">
        <v>4</v>
      </c>
      <c r="B24" s="10" t="s">
        <v>3</v>
      </c>
      <c r="C24" s="46">
        <v>3</v>
      </c>
      <c r="D24" s="60">
        <f t="shared" si="2"/>
        <v>3</v>
      </c>
      <c r="E24" s="60">
        <f t="shared" si="2"/>
        <v>3</v>
      </c>
    </row>
    <row r="25" spans="1:6" ht="21.95" customHeight="1" x14ac:dyDescent="0.3">
      <c r="A25" s="9" t="s">
        <v>25</v>
      </c>
      <c r="B25" s="6" t="s">
        <v>26</v>
      </c>
      <c r="C25" s="15">
        <f>C23/C24/12*1000</f>
        <v>140080.55555555556</v>
      </c>
      <c r="D25" s="20">
        <f t="shared" si="2"/>
        <v>140080.55555555556</v>
      </c>
      <c r="E25" s="20">
        <f t="shared" si="2"/>
        <v>140080.55555555556</v>
      </c>
    </row>
    <row r="26" spans="1:6" ht="25.5" x14ac:dyDescent="0.3">
      <c r="A26" s="5" t="s">
        <v>23</v>
      </c>
      <c r="B26" s="47" t="s">
        <v>2</v>
      </c>
      <c r="C26" s="50">
        <v>16994</v>
      </c>
      <c r="D26" s="51">
        <f>C26</f>
        <v>16994</v>
      </c>
      <c r="E26" s="51">
        <f t="shared" si="2"/>
        <v>16994</v>
      </c>
    </row>
    <row r="27" spans="1:6" x14ac:dyDescent="0.3">
      <c r="A27" s="9" t="s">
        <v>4</v>
      </c>
      <c r="B27" s="10" t="s">
        <v>3</v>
      </c>
      <c r="C27" s="29">
        <v>14.5</v>
      </c>
      <c r="D27" s="20">
        <f t="shared" si="2"/>
        <v>14.5</v>
      </c>
      <c r="E27" s="20">
        <f t="shared" si="2"/>
        <v>14.5</v>
      </c>
    </row>
    <row r="28" spans="1:6" ht="21.95" customHeight="1" x14ac:dyDescent="0.3">
      <c r="A28" s="9" t="s">
        <v>25</v>
      </c>
      <c r="B28" s="6" t="s">
        <v>26</v>
      </c>
      <c r="C28" s="15">
        <f>C26/12/C27*1000</f>
        <v>97666.666666666672</v>
      </c>
      <c r="D28" s="20">
        <f t="shared" si="2"/>
        <v>97666.666666666672</v>
      </c>
      <c r="E28" s="20">
        <f t="shared" si="2"/>
        <v>97666.666666666672</v>
      </c>
    </row>
    <row r="29" spans="1:6" ht="25.5" x14ac:dyDescent="0.3">
      <c r="A29" s="5" t="s">
        <v>5</v>
      </c>
      <c r="B29" s="6" t="s">
        <v>2</v>
      </c>
      <c r="C29" s="42">
        <f>C15*11.4%</f>
        <v>5279.2260000000006</v>
      </c>
      <c r="D29" s="42">
        <f>D15*11.4%</f>
        <v>5279.2260000000006</v>
      </c>
      <c r="E29" s="42">
        <f>E15*11.4%</f>
        <v>5279.2260000000006</v>
      </c>
    </row>
    <row r="30" spans="1:6" ht="36.75" x14ac:dyDescent="0.3">
      <c r="A30" s="11" t="s">
        <v>6</v>
      </c>
      <c r="B30" s="6" t="s">
        <v>2</v>
      </c>
      <c r="C30" s="50">
        <v>5761</v>
      </c>
      <c r="D30" s="51">
        <f>C30</f>
        <v>5761</v>
      </c>
      <c r="E30" s="51">
        <f t="shared" si="2"/>
        <v>5761</v>
      </c>
    </row>
    <row r="31" spans="1:6" ht="25.5" x14ac:dyDescent="0.3">
      <c r="A31" s="11" t="s">
        <v>7</v>
      </c>
      <c r="B31" s="6" t="s">
        <v>2</v>
      </c>
      <c r="C31" s="15">
        <v>1277</v>
      </c>
      <c r="D31" s="51">
        <f>C31</f>
        <v>1277</v>
      </c>
      <c r="E31" s="20">
        <f t="shared" si="2"/>
        <v>1277</v>
      </c>
    </row>
    <row r="32" spans="1:6" ht="36.75" x14ac:dyDescent="0.3">
      <c r="A32" s="11" t="s">
        <v>8</v>
      </c>
      <c r="B32" s="6" t="s">
        <v>2</v>
      </c>
      <c r="C32" s="50">
        <v>1847</v>
      </c>
      <c r="D32" s="50">
        <v>1847</v>
      </c>
      <c r="E32" s="51">
        <f t="shared" si="2"/>
        <v>1847</v>
      </c>
    </row>
    <row r="33" spans="1:5" ht="38.25" customHeight="1" x14ac:dyDescent="0.3">
      <c r="A33" s="11" t="s">
        <v>9</v>
      </c>
      <c r="B33" s="6" t="s">
        <v>2</v>
      </c>
      <c r="C33" s="50">
        <v>7038.8</v>
      </c>
      <c r="D33" s="51">
        <f>C33</f>
        <v>7038.8</v>
      </c>
      <c r="E33" s="51">
        <f t="shared" si="2"/>
        <v>7038.8</v>
      </c>
    </row>
    <row r="34" spans="1:5" x14ac:dyDescent="0.3">
      <c r="C34" s="16">
        <f>C33+C32+C31+C30+C29+C15</f>
        <v>67512.025999999998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39370078740157483" right="0" top="0.39370078740157483" bottom="0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4"/>
  <sheetViews>
    <sheetView topLeftCell="A9" workbookViewId="0">
      <pane xSplit="2" ySplit="3" topLeftCell="C18" activePane="bottomRight" state="frozen"/>
      <selection activeCell="A9" sqref="A9"/>
      <selection pane="topRight" activeCell="C9" sqref="C9"/>
      <selection pane="bottomLeft" activeCell="A12" sqref="A12"/>
      <selection pane="bottomRight" activeCell="D23" sqref="D2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6" customWidth="1"/>
    <col min="4" max="4" width="12" style="16" customWidth="1"/>
    <col min="5" max="5" width="12" style="38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55.5" customHeight="1" x14ac:dyDescent="0.3">
      <c r="A4" s="101" t="s">
        <v>63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198</v>
      </c>
      <c r="D11" s="45">
        <f>C11</f>
        <v>198</v>
      </c>
      <c r="E11" s="45">
        <f>D11</f>
        <v>198</v>
      </c>
    </row>
    <row r="12" spans="1:7" ht="25.5" x14ac:dyDescent="0.3">
      <c r="A12" s="9" t="s">
        <v>24</v>
      </c>
      <c r="B12" s="6" t="s">
        <v>2</v>
      </c>
      <c r="C12" s="17">
        <f>(C13-C32)/C11</f>
        <v>1370.7097440404038</v>
      </c>
      <c r="D12" s="17">
        <f>(D13-D32)/D11</f>
        <v>998.50958075757592</v>
      </c>
      <c r="E12" s="17">
        <f t="shared" ref="E12" si="0">(E13-E32)/E11</f>
        <v>998.50958075757592</v>
      </c>
    </row>
    <row r="13" spans="1:7" ht="25.5" x14ac:dyDescent="0.3">
      <c r="A13" s="84" t="s">
        <v>11</v>
      </c>
      <c r="B13" s="85" t="s">
        <v>2</v>
      </c>
      <c r="C13" s="86">
        <f>C15+C29+C30+C33+C31+C32</f>
        <v>285636.52931999997</v>
      </c>
      <c r="D13" s="86">
        <f>D15+D29+D30+D33+D31+D32</f>
        <v>211940.89699000004</v>
      </c>
      <c r="E13" s="86">
        <f t="shared" ref="E13" si="1">E15+E29+E30+E33+E31+E32</f>
        <v>211940.89699000004</v>
      </c>
    </row>
    <row r="14" spans="1:7" x14ac:dyDescent="0.3">
      <c r="A14" s="7" t="s">
        <v>0</v>
      </c>
      <c r="B14" s="8"/>
      <c r="C14" s="17">
        <v>0</v>
      </c>
      <c r="D14" s="32">
        <f t="shared" ref="D14:D28" si="2">C14</f>
        <v>0</v>
      </c>
      <c r="E14" s="32">
        <f t="shared" ref="E14" si="3">D14</f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213905.8</v>
      </c>
      <c r="D15" s="67">
        <f t="shared" ref="D15:E15" si="4">D17+D20+D23+D26</f>
        <v>160429.35000000003</v>
      </c>
      <c r="E15" s="67">
        <f t="shared" si="4"/>
        <v>160429.35000000003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ref="E16" si="5">D16</f>
        <v>0</v>
      </c>
    </row>
    <row r="17" spans="1:7" s="21" customFormat="1" ht="25.5" x14ac:dyDescent="0.3">
      <c r="A17" s="18" t="s">
        <v>29</v>
      </c>
      <c r="B17" s="48" t="s">
        <v>2</v>
      </c>
      <c r="C17" s="49">
        <v>20941</v>
      </c>
      <c r="D17" s="49">
        <f>C17/4*3</f>
        <v>15705.75</v>
      </c>
      <c r="E17" s="49">
        <f t="shared" ref="E17" si="6">D17</f>
        <v>15705.75</v>
      </c>
    </row>
    <row r="18" spans="1:7" s="21" customFormat="1" x14ac:dyDescent="0.3">
      <c r="A18" s="25" t="s">
        <v>4</v>
      </c>
      <c r="B18" s="26" t="s">
        <v>3</v>
      </c>
      <c r="C18" s="37">
        <v>6</v>
      </c>
      <c r="D18" s="32">
        <f t="shared" si="2"/>
        <v>6</v>
      </c>
      <c r="E18" s="32">
        <f t="shared" ref="E18" si="7">D18</f>
        <v>6</v>
      </c>
      <c r="F18" s="69">
        <f>C18+C21+C24+C27</f>
        <v>76.25</v>
      </c>
    </row>
    <row r="19" spans="1:7" s="21" customFormat="1" ht="21.95" customHeight="1" x14ac:dyDescent="0.3">
      <c r="A19" s="25" t="s">
        <v>25</v>
      </c>
      <c r="B19" s="19" t="s">
        <v>26</v>
      </c>
      <c r="C19" s="32">
        <f>C17/C18/12*1000+200</f>
        <v>291047.22222222225</v>
      </c>
      <c r="D19" s="32">
        <f t="shared" si="2"/>
        <v>291047.22222222225</v>
      </c>
      <c r="E19" s="32">
        <f t="shared" ref="E19" si="8">D19</f>
        <v>291047.22222222225</v>
      </c>
      <c r="G19" s="28"/>
    </row>
    <row r="20" spans="1:7" s="21" customFormat="1" ht="25.5" x14ac:dyDescent="0.3">
      <c r="A20" s="18" t="s">
        <v>30</v>
      </c>
      <c r="B20" s="48" t="s">
        <v>2</v>
      </c>
      <c r="C20" s="49">
        <v>150343.6</v>
      </c>
      <c r="D20" s="49">
        <f>C20/4*3</f>
        <v>112757.70000000001</v>
      </c>
      <c r="E20" s="49">
        <f t="shared" ref="E20" si="9">D20</f>
        <v>112757.70000000001</v>
      </c>
    </row>
    <row r="21" spans="1:7" s="21" customFormat="1" x14ac:dyDescent="0.3">
      <c r="A21" s="25" t="s">
        <v>4</v>
      </c>
      <c r="B21" s="26" t="s">
        <v>3</v>
      </c>
      <c r="C21" s="59">
        <v>40.75</v>
      </c>
      <c r="D21" s="32">
        <f t="shared" si="2"/>
        <v>40.75</v>
      </c>
      <c r="E21" s="32">
        <f t="shared" ref="E21" si="10">D21</f>
        <v>40.75</v>
      </c>
    </row>
    <row r="22" spans="1:7" ht="21.95" customHeight="1" x14ac:dyDescent="0.3">
      <c r="A22" s="9" t="s">
        <v>25</v>
      </c>
      <c r="B22" s="6" t="s">
        <v>26</v>
      </c>
      <c r="C22" s="32">
        <f>C20/12/C21*1000</f>
        <v>307451.12474437628</v>
      </c>
      <c r="D22" s="32">
        <f t="shared" si="2"/>
        <v>307451.12474437628</v>
      </c>
      <c r="E22" s="32">
        <f t="shared" ref="E22" si="11">D22</f>
        <v>307451.12474437628</v>
      </c>
    </row>
    <row r="23" spans="1:7" ht="39" x14ac:dyDescent="0.3">
      <c r="A23" s="11" t="s">
        <v>36</v>
      </c>
      <c r="B23" s="47" t="s">
        <v>2</v>
      </c>
      <c r="C23" s="49">
        <v>19169.8</v>
      </c>
      <c r="D23" s="49">
        <f>C23/4*3</f>
        <v>14377.349999999999</v>
      </c>
      <c r="E23" s="49">
        <f t="shared" ref="E23" si="12">D23</f>
        <v>14377.349999999999</v>
      </c>
    </row>
    <row r="24" spans="1:7" x14ac:dyDescent="0.3">
      <c r="A24" s="9" t="s">
        <v>4</v>
      </c>
      <c r="B24" s="10" t="s">
        <v>3</v>
      </c>
      <c r="C24" s="37">
        <v>8.5</v>
      </c>
      <c r="D24" s="32">
        <f t="shared" si="2"/>
        <v>8.5</v>
      </c>
      <c r="E24" s="32">
        <f t="shared" ref="E24" si="13">D24</f>
        <v>8.5</v>
      </c>
    </row>
    <row r="25" spans="1:7" ht="21.95" customHeight="1" x14ac:dyDescent="0.3">
      <c r="A25" s="9" t="s">
        <v>25</v>
      </c>
      <c r="B25" s="6" t="s">
        <v>26</v>
      </c>
      <c r="C25" s="32">
        <f>C23/C24/12*1000</f>
        <v>187939.21568627449</v>
      </c>
      <c r="D25" s="32">
        <f t="shared" si="2"/>
        <v>187939.21568627449</v>
      </c>
      <c r="E25" s="32">
        <f t="shared" ref="E25" si="14">D25</f>
        <v>187939.21568627449</v>
      </c>
    </row>
    <row r="26" spans="1:7" ht="25.5" x14ac:dyDescent="0.3">
      <c r="A26" s="5" t="s">
        <v>23</v>
      </c>
      <c r="B26" s="47" t="s">
        <v>2</v>
      </c>
      <c r="C26" s="49">
        <v>23451.4</v>
      </c>
      <c r="D26" s="49">
        <f>C26/4*3</f>
        <v>17588.550000000003</v>
      </c>
      <c r="E26" s="49">
        <f t="shared" ref="E26" si="15">D26</f>
        <v>17588.550000000003</v>
      </c>
    </row>
    <row r="27" spans="1:7" x14ac:dyDescent="0.3">
      <c r="A27" s="9" t="s">
        <v>4</v>
      </c>
      <c r="B27" s="10" t="s">
        <v>3</v>
      </c>
      <c r="C27" s="37">
        <v>21</v>
      </c>
      <c r="D27" s="32">
        <f t="shared" si="2"/>
        <v>21</v>
      </c>
      <c r="E27" s="32">
        <f t="shared" ref="E27" si="16">D27</f>
        <v>21</v>
      </c>
    </row>
    <row r="28" spans="1:7" ht="21.95" customHeight="1" x14ac:dyDescent="0.3">
      <c r="A28" s="9" t="s">
        <v>25</v>
      </c>
      <c r="B28" s="6" t="s">
        <v>26</v>
      </c>
      <c r="C28" s="32">
        <f>C26/12/C27*1000</f>
        <v>93061.111111111124</v>
      </c>
      <c r="D28" s="32">
        <f t="shared" si="2"/>
        <v>93061.111111111124</v>
      </c>
      <c r="E28" s="32">
        <f t="shared" ref="E28" si="17">D28</f>
        <v>93061.111111111124</v>
      </c>
    </row>
    <row r="29" spans="1:7" ht="25.5" x14ac:dyDescent="0.3">
      <c r="A29" s="5" t="s">
        <v>5</v>
      </c>
      <c r="B29" s="6" t="s">
        <v>2</v>
      </c>
      <c r="C29" s="42">
        <f>C15*11.54%</f>
        <v>24684.729319999995</v>
      </c>
      <c r="D29" s="42">
        <f t="shared" ref="D29:E29" si="18">D15*11.54%</f>
        <v>18513.546990000003</v>
      </c>
      <c r="E29" s="42">
        <f t="shared" si="18"/>
        <v>18513.546990000003</v>
      </c>
    </row>
    <row r="30" spans="1:7" ht="36.75" x14ac:dyDescent="0.3">
      <c r="A30" s="11" t="s">
        <v>6</v>
      </c>
      <c r="B30" s="6" t="s">
        <v>2</v>
      </c>
      <c r="C30" s="49">
        <v>9243</v>
      </c>
      <c r="D30" s="49">
        <f>C30/4*3</f>
        <v>6932.25</v>
      </c>
      <c r="E30" s="49">
        <f t="shared" ref="E30" si="19">D30</f>
        <v>6932.25</v>
      </c>
    </row>
    <row r="31" spans="1:7" ht="25.5" x14ac:dyDescent="0.3">
      <c r="A31" s="11" t="s">
        <v>7</v>
      </c>
      <c r="B31" s="6" t="s">
        <v>2</v>
      </c>
      <c r="C31" s="42">
        <v>10830</v>
      </c>
      <c r="D31" s="42">
        <v>2277</v>
      </c>
      <c r="E31" s="49">
        <f t="shared" ref="E31" si="20">D31</f>
        <v>2277</v>
      </c>
    </row>
    <row r="32" spans="1:7" ht="36.75" x14ac:dyDescent="0.3">
      <c r="A32" s="11" t="s">
        <v>8</v>
      </c>
      <c r="B32" s="6" t="s">
        <v>2</v>
      </c>
      <c r="C32" s="42">
        <v>14236</v>
      </c>
      <c r="D32" s="42">
        <v>14236</v>
      </c>
      <c r="E32" s="42">
        <v>14236</v>
      </c>
    </row>
    <row r="33" spans="1:5" ht="38.25" customHeight="1" x14ac:dyDescent="0.3">
      <c r="A33" s="11" t="s">
        <v>9</v>
      </c>
      <c r="B33" s="6" t="s">
        <v>2</v>
      </c>
      <c r="C33" s="42">
        <v>12737</v>
      </c>
      <c r="D33" s="49">
        <f>C33/4*3</f>
        <v>9552.75</v>
      </c>
      <c r="E33" s="49">
        <f t="shared" ref="E33" si="21">D33</f>
        <v>9552.75</v>
      </c>
    </row>
    <row r="34" spans="1:5" x14ac:dyDescent="0.3">
      <c r="C34" s="16">
        <f>C33+C32+C31+C30+C29+C15</f>
        <v>285636.52931999997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4"/>
  <sheetViews>
    <sheetView topLeftCell="A8" workbookViewId="0">
      <pane xSplit="2" ySplit="3" topLeftCell="C15" activePane="bottomRight" state="frozen"/>
      <selection activeCell="A8" sqref="A8"/>
      <selection pane="topRight" activeCell="C8" sqref="C8"/>
      <selection pane="bottomLeft" activeCell="A11" sqref="A11"/>
      <selection pane="bottomRight" activeCell="C21" sqref="C2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6" customWidth="1"/>
    <col min="4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6.5" customHeight="1" x14ac:dyDescent="0.3">
      <c r="A4" s="101" t="s">
        <v>62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241</v>
      </c>
      <c r="D11" s="45">
        <f>C11</f>
        <v>241</v>
      </c>
      <c r="E11" s="45">
        <f>D11</f>
        <v>241</v>
      </c>
    </row>
    <row r="12" spans="1:7" ht="25.5" x14ac:dyDescent="0.3">
      <c r="A12" s="9" t="s">
        <v>24</v>
      </c>
      <c r="B12" s="6" t="s">
        <v>2</v>
      </c>
      <c r="C12" s="17">
        <f>(C13-C32)/C11</f>
        <v>1107.9147819502075</v>
      </c>
      <c r="D12" s="17">
        <f t="shared" ref="D12:E12" si="0">(D13-D32)/D11</f>
        <v>811.31160513485474</v>
      </c>
      <c r="E12" s="17">
        <f t="shared" si="0"/>
        <v>811.31160513485474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272007.46244999999</v>
      </c>
      <c r="D13" s="42">
        <f t="shared" ref="D13:E13" si="1">D15+D29+D30+D33+D31+D32</f>
        <v>200526.09683749999</v>
      </c>
      <c r="E13" s="42">
        <f t="shared" si="1"/>
        <v>200526.09683749999</v>
      </c>
    </row>
    <row r="14" spans="1:7" x14ac:dyDescent="0.3">
      <c r="A14" s="7" t="s">
        <v>0</v>
      </c>
      <c r="B14" s="8"/>
      <c r="C14" s="17">
        <v>0</v>
      </c>
      <c r="D14" s="32">
        <f t="shared" ref="D14:E33" si="2">C14</f>
        <v>0</v>
      </c>
      <c r="E14" s="17"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208307.9</v>
      </c>
      <c r="D15" s="67">
        <f t="shared" ref="D15:E15" si="3">D17+D20+D23+D26</f>
        <v>156230.92499999999</v>
      </c>
      <c r="E15" s="67">
        <f t="shared" si="3"/>
        <v>156230.92499999999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17">
        <v>0</v>
      </c>
    </row>
    <row r="17" spans="1:6" s="21" customFormat="1" ht="25.5" x14ac:dyDescent="0.3">
      <c r="A17" s="18" t="s">
        <v>29</v>
      </c>
      <c r="B17" s="19" t="s">
        <v>2</v>
      </c>
      <c r="C17" s="49">
        <v>17082</v>
      </c>
      <c r="D17" s="49">
        <f>C17/4*3</f>
        <v>12811.5</v>
      </c>
      <c r="E17" s="49">
        <f t="shared" si="2"/>
        <v>12811.5</v>
      </c>
    </row>
    <row r="18" spans="1:6" s="21" customFormat="1" x14ac:dyDescent="0.3">
      <c r="A18" s="25" t="s">
        <v>4</v>
      </c>
      <c r="B18" s="26" t="s">
        <v>3</v>
      </c>
      <c r="C18" s="37">
        <v>6.5</v>
      </c>
      <c r="D18" s="32">
        <f t="shared" si="2"/>
        <v>6.5</v>
      </c>
      <c r="E18" s="32">
        <f t="shared" si="2"/>
        <v>6.5</v>
      </c>
      <c r="F18" s="69">
        <f>C18+C21+C24+C27</f>
        <v>75.25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219200</v>
      </c>
      <c r="D19" s="32">
        <f t="shared" si="2"/>
        <v>219200</v>
      </c>
      <c r="E19" s="32">
        <f t="shared" si="2"/>
        <v>219200</v>
      </c>
    </row>
    <row r="20" spans="1:6" s="21" customFormat="1" ht="25.5" x14ac:dyDescent="0.3">
      <c r="A20" s="18" t="s">
        <v>30</v>
      </c>
      <c r="B20" s="19" t="s">
        <v>2</v>
      </c>
      <c r="C20" s="49">
        <v>150345</v>
      </c>
      <c r="D20" s="49">
        <f>C20/4*3</f>
        <v>112758.75</v>
      </c>
      <c r="E20" s="49">
        <f t="shared" si="2"/>
        <v>112758.75</v>
      </c>
    </row>
    <row r="21" spans="1:6" s="21" customFormat="1" x14ac:dyDescent="0.3">
      <c r="A21" s="25" t="s">
        <v>4</v>
      </c>
      <c r="B21" s="26" t="s">
        <v>3</v>
      </c>
      <c r="C21" s="59">
        <v>39.75</v>
      </c>
      <c r="D21" s="32">
        <f t="shared" si="2"/>
        <v>39.75</v>
      </c>
      <c r="E21" s="32">
        <f t="shared" si="2"/>
        <v>39.75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315188.67924528301</v>
      </c>
      <c r="D22" s="32">
        <f t="shared" si="2"/>
        <v>315188.67924528301</v>
      </c>
      <c r="E22" s="32">
        <f t="shared" si="2"/>
        <v>315188.67924528301</v>
      </c>
    </row>
    <row r="23" spans="1:6" ht="39" x14ac:dyDescent="0.3">
      <c r="A23" s="11" t="s">
        <v>36</v>
      </c>
      <c r="B23" s="6" t="s">
        <v>2</v>
      </c>
      <c r="C23" s="49">
        <v>16265.5</v>
      </c>
      <c r="D23" s="49">
        <f>C23/4*3</f>
        <v>12199.125</v>
      </c>
      <c r="E23" s="49">
        <f t="shared" si="2"/>
        <v>12199.125</v>
      </c>
    </row>
    <row r="24" spans="1:6" x14ac:dyDescent="0.3">
      <c r="A24" s="9" t="s">
        <v>4</v>
      </c>
      <c r="B24" s="10" t="s">
        <v>3</v>
      </c>
      <c r="C24" s="37">
        <v>7</v>
      </c>
      <c r="D24" s="32">
        <f t="shared" si="2"/>
        <v>7</v>
      </c>
      <c r="E24" s="32">
        <f t="shared" si="2"/>
        <v>7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193636.90476190479</v>
      </c>
      <c r="D25" s="32">
        <f t="shared" si="2"/>
        <v>193636.90476190479</v>
      </c>
      <c r="E25" s="32">
        <f t="shared" si="2"/>
        <v>193636.90476190479</v>
      </c>
    </row>
    <row r="26" spans="1:6" ht="25.5" x14ac:dyDescent="0.3">
      <c r="A26" s="5" t="s">
        <v>23</v>
      </c>
      <c r="B26" s="6" t="s">
        <v>2</v>
      </c>
      <c r="C26" s="49">
        <v>24615.4</v>
      </c>
      <c r="D26" s="49">
        <f>C26/4*3</f>
        <v>18461.550000000003</v>
      </c>
      <c r="E26" s="49">
        <f t="shared" si="2"/>
        <v>18461.550000000003</v>
      </c>
    </row>
    <row r="27" spans="1:6" x14ac:dyDescent="0.3">
      <c r="A27" s="9" t="s">
        <v>4</v>
      </c>
      <c r="B27" s="10" t="s">
        <v>3</v>
      </c>
      <c r="C27" s="37">
        <v>22</v>
      </c>
      <c r="D27" s="32">
        <f t="shared" si="2"/>
        <v>22</v>
      </c>
      <c r="E27" s="32">
        <f t="shared" si="2"/>
        <v>22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93240.151515151505</v>
      </c>
      <c r="D28" s="32">
        <f t="shared" si="2"/>
        <v>93240.151515151505</v>
      </c>
      <c r="E28" s="32">
        <f t="shared" si="2"/>
        <v>93240.151515151505</v>
      </c>
    </row>
    <row r="29" spans="1:6" ht="25.5" x14ac:dyDescent="0.3">
      <c r="A29" s="5" t="s">
        <v>5</v>
      </c>
      <c r="B29" s="6" t="s">
        <v>2</v>
      </c>
      <c r="C29" s="42">
        <f>C15*11.55%</f>
        <v>24059.562450000001</v>
      </c>
      <c r="D29" s="42">
        <f t="shared" ref="D29:E29" si="4">D15*11.55%</f>
        <v>18044.671837499998</v>
      </c>
      <c r="E29" s="42">
        <f t="shared" si="4"/>
        <v>18044.671837499998</v>
      </c>
    </row>
    <row r="30" spans="1:6" ht="36.75" x14ac:dyDescent="0.3">
      <c r="A30" s="11" t="s">
        <v>6</v>
      </c>
      <c r="B30" s="6" t="s">
        <v>2</v>
      </c>
      <c r="C30" s="42">
        <v>9067</v>
      </c>
      <c r="D30" s="49">
        <f>C30/4*3</f>
        <v>6800.25</v>
      </c>
      <c r="E30" s="49">
        <f t="shared" si="2"/>
        <v>6800.25</v>
      </c>
    </row>
    <row r="31" spans="1:6" ht="25.5" x14ac:dyDescent="0.3">
      <c r="A31" s="11" t="s">
        <v>7</v>
      </c>
      <c r="B31" s="6" t="s">
        <v>2</v>
      </c>
      <c r="C31" s="42">
        <v>10306</v>
      </c>
      <c r="D31" s="42">
        <v>3000</v>
      </c>
      <c r="E31" s="49">
        <f t="shared" si="2"/>
        <v>3000</v>
      </c>
    </row>
    <row r="32" spans="1:6" ht="36.75" x14ac:dyDescent="0.3">
      <c r="A32" s="11" t="s">
        <v>8</v>
      </c>
      <c r="B32" s="6" t="s">
        <v>2</v>
      </c>
      <c r="C32" s="42">
        <v>5000</v>
      </c>
      <c r="D32" s="42">
        <v>5000</v>
      </c>
      <c r="E32" s="42">
        <v>5000</v>
      </c>
    </row>
    <row r="33" spans="1:5" ht="38.25" customHeight="1" x14ac:dyDescent="0.3">
      <c r="A33" s="11" t="s">
        <v>9</v>
      </c>
      <c r="B33" s="6" t="s">
        <v>2</v>
      </c>
      <c r="C33" s="55">
        <v>15267</v>
      </c>
      <c r="D33" s="49">
        <f>C33/4*3</f>
        <v>11450.25</v>
      </c>
      <c r="E33" s="49">
        <f t="shared" si="2"/>
        <v>11450.25</v>
      </c>
    </row>
    <row r="34" spans="1:5" x14ac:dyDescent="0.3">
      <c r="C34" s="16">
        <f>C33+C32+C31+C30+C29+C15</f>
        <v>272007.46244999999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topLeftCell="A9" workbookViewId="0">
      <pane xSplit="2" ySplit="3" topLeftCell="C15" activePane="bottomRight" state="frozen"/>
      <selection activeCell="A9" sqref="A9"/>
      <selection pane="topRight" activeCell="C9" sqref="C9"/>
      <selection pane="bottomLeft" activeCell="A12" sqref="A12"/>
      <selection pane="bottomRight" activeCell="C22" sqref="C2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6" customWidth="1"/>
    <col min="4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5" customHeight="1" x14ac:dyDescent="0.3">
      <c r="A4" s="101" t="s">
        <v>61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112</v>
      </c>
      <c r="D11" s="45">
        <f>C11</f>
        <v>112</v>
      </c>
      <c r="E11" s="45">
        <f>D11</f>
        <v>112</v>
      </c>
    </row>
    <row r="12" spans="1:7" ht="25.5" x14ac:dyDescent="0.3">
      <c r="A12" s="9" t="s">
        <v>24</v>
      </c>
      <c r="B12" s="6" t="s">
        <v>2</v>
      </c>
      <c r="C12" s="17">
        <f>(C13-C32)/C11</f>
        <v>2195.7688139285715</v>
      </c>
      <c r="D12" s="17">
        <f t="shared" ref="D12:E12" si="0">(D13-D32)/D11</f>
        <v>1655.7551818749998</v>
      </c>
      <c r="E12" s="17">
        <f t="shared" si="0"/>
        <v>1655.7551818749998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247726.10715999999</v>
      </c>
      <c r="D13" s="42">
        <f t="shared" ref="D13:E13" si="1">D15+D29+D30+D33+D31+D32</f>
        <v>187244.58036999998</v>
      </c>
      <c r="E13" s="42">
        <f t="shared" si="1"/>
        <v>187244.58036999998</v>
      </c>
    </row>
    <row r="14" spans="1:7" x14ac:dyDescent="0.3">
      <c r="A14" s="7" t="s">
        <v>0</v>
      </c>
      <c r="B14" s="8"/>
      <c r="C14" s="17">
        <v>0</v>
      </c>
      <c r="D14" s="32">
        <f t="shared" ref="D14:E33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200465.4</v>
      </c>
      <c r="D15" s="67">
        <f t="shared" ref="D15:E15" si="3">D17+D20+D23+D26</f>
        <v>150349.04999999999</v>
      </c>
      <c r="E15" s="67">
        <f t="shared" si="3"/>
        <v>150349.04999999999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19" t="s">
        <v>2</v>
      </c>
      <c r="C17" s="49">
        <v>13772.4</v>
      </c>
      <c r="D17" s="49">
        <f>C17/4*3</f>
        <v>10329.299999999999</v>
      </c>
      <c r="E17" s="49">
        <f t="shared" si="2"/>
        <v>10329.299999999999</v>
      </c>
    </row>
    <row r="18" spans="1:6" s="21" customFormat="1" x14ac:dyDescent="0.3">
      <c r="A18" s="25" t="s">
        <v>4</v>
      </c>
      <c r="B18" s="26" t="s">
        <v>3</v>
      </c>
      <c r="C18" s="37">
        <v>5</v>
      </c>
      <c r="D18" s="32">
        <f t="shared" si="2"/>
        <v>5</v>
      </c>
      <c r="E18" s="32">
        <f t="shared" si="2"/>
        <v>5</v>
      </c>
      <c r="F18" s="69">
        <f>C18+C21+C24+C27</f>
        <v>72.38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229740</v>
      </c>
      <c r="D19" s="32">
        <f t="shared" si="2"/>
        <v>229740</v>
      </c>
      <c r="E19" s="32">
        <f t="shared" si="2"/>
        <v>229740</v>
      </c>
    </row>
    <row r="20" spans="1:6" s="21" customFormat="1" ht="25.5" x14ac:dyDescent="0.3">
      <c r="A20" s="18" t="s">
        <v>30</v>
      </c>
      <c r="B20" s="19" t="s">
        <v>2</v>
      </c>
      <c r="C20" s="49">
        <v>144679.9</v>
      </c>
      <c r="D20" s="49">
        <f>C20/4*3</f>
        <v>108509.92499999999</v>
      </c>
      <c r="E20" s="49">
        <f t="shared" si="2"/>
        <v>108509.92499999999</v>
      </c>
    </row>
    <row r="21" spans="1:6" s="21" customFormat="1" x14ac:dyDescent="0.3">
      <c r="A21" s="25" t="s">
        <v>4</v>
      </c>
      <c r="B21" s="26" t="s">
        <v>3</v>
      </c>
      <c r="C21" s="59">
        <v>37.880000000000003</v>
      </c>
      <c r="D21" s="32">
        <f t="shared" si="2"/>
        <v>37.880000000000003</v>
      </c>
      <c r="E21" s="32">
        <f t="shared" si="2"/>
        <v>37.880000000000003</v>
      </c>
    </row>
    <row r="22" spans="1:6" s="21" customFormat="1" ht="21.95" customHeight="1" x14ac:dyDescent="0.3">
      <c r="A22" s="25" t="s">
        <v>25</v>
      </c>
      <c r="B22" s="19" t="s">
        <v>26</v>
      </c>
      <c r="C22" s="32">
        <f>C20/12/C21*1000</f>
        <v>318285.5948609644</v>
      </c>
      <c r="D22" s="32">
        <f t="shared" si="2"/>
        <v>318285.5948609644</v>
      </c>
      <c r="E22" s="32">
        <f t="shared" si="2"/>
        <v>318285.5948609644</v>
      </c>
    </row>
    <row r="23" spans="1:6" s="21" customFormat="1" ht="39" x14ac:dyDescent="0.3">
      <c r="A23" s="27" t="s">
        <v>36</v>
      </c>
      <c r="B23" s="19" t="s">
        <v>2</v>
      </c>
      <c r="C23" s="49">
        <v>17974.099999999999</v>
      </c>
      <c r="D23" s="49">
        <f>C23/4*3</f>
        <v>13480.574999999999</v>
      </c>
      <c r="E23" s="49">
        <f t="shared" si="2"/>
        <v>13480.574999999999</v>
      </c>
    </row>
    <row r="24" spans="1:6" s="21" customFormat="1" x14ac:dyDescent="0.3">
      <c r="A24" s="25" t="s">
        <v>4</v>
      </c>
      <c r="B24" s="26" t="s">
        <v>3</v>
      </c>
      <c r="C24" s="37">
        <v>8</v>
      </c>
      <c r="D24" s="32">
        <f t="shared" si="2"/>
        <v>8</v>
      </c>
      <c r="E24" s="32">
        <f t="shared" si="2"/>
        <v>8</v>
      </c>
    </row>
    <row r="25" spans="1:6" s="21" customFormat="1" ht="21.95" customHeight="1" x14ac:dyDescent="0.3">
      <c r="A25" s="25" t="s">
        <v>25</v>
      </c>
      <c r="B25" s="19" t="s">
        <v>26</v>
      </c>
      <c r="C25" s="32">
        <f>C23/C24/12*1000</f>
        <v>187230.20833333331</v>
      </c>
      <c r="D25" s="32">
        <f t="shared" si="2"/>
        <v>187230.20833333331</v>
      </c>
      <c r="E25" s="32">
        <f t="shared" si="2"/>
        <v>187230.20833333331</v>
      </c>
    </row>
    <row r="26" spans="1:6" ht="25.5" x14ac:dyDescent="0.3">
      <c r="A26" s="5" t="s">
        <v>23</v>
      </c>
      <c r="B26" s="6" t="s">
        <v>2</v>
      </c>
      <c r="C26" s="49">
        <v>24039</v>
      </c>
      <c r="D26" s="49">
        <f>C26/4*3</f>
        <v>18029.25</v>
      </c>
      <c r="E26" s="49">
        <f t="shared" si="2"/>
        <v>18029.25</v>
      </c>
    </row>
    <row r="27" spans="1:6" x14ac:dyDescent="0.3">
      <c r="A27" s="9" t="s">
        <v>4</v>
      </c>
      <c r="B27" s="10" t="s">
        <v>3</v>
      </c>
      <c r="C27" s="37">
        <v>21.5</v>
      </c>
      <c r="D27" s="32">
        <f t="shared" si="2"/>
        <v>21.5</v>
      </c>
      <c r="E27" s="32">
        <f t="shared" si="2"/>
        <v>21.5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93174.41860465116</v>
      </c>
      <c r="D28" s="32">
        <f t="shared" si="2"/>
        <v>93174.41860465116</v>
      </c>
      <c r="E28" s="32">
        <f t="shared" si="2"/>
        <v>93174.41860465116</v>
      </c>
    </row>
    <row r="29" spans="1:6" ht="25.5" x14ac:dyDescent="0.3">
      <c r="A29" s="5" t="s">
        <v>5</v>
      </c>
      <c r="B29" s="6" t="s">
        <v>2</v>
      </c>
      <c r="C29" s="42">
        <f>C15*11.54%</f>
        <v>23133.707159999998</v>
      </c>
      <c r="D29" s="42">
        <f t="shared" ref="D29:E29" si="4">D15*11.54%</f>
        <v>17350.280369999997</v>
      </c>
      <c r="E29" s="42">
        <f t="shared" si="4"/>
        <v>17350.280369999997</v>
      </c>
    </row>
    <row r="30" spans="1:6" ht="36.75" x14ac:dyDescent="0.3">
      <c r="A30" s="11" t="s">
        <v>6</v>
      </c>
      <c r="B30" s="6" t="s">
        <v>2</v>
      </c>
      <c r="C30" s="42">
        <v>8088</v>
      </c>
      <c r="D30" s="49">
        <f>C30/4*3</f>
        <v>6066</v>
      </c>
      <c r="E30" s="49">
        <f t="shared" si="2"/>
        <v>6066</v>
      </c>
    </row>
    <row r="31" spans="1:6" ht="25.5" x14ac:dyDescent="0.3">
      <c r="A31" s="11" t="s">
        <v>7</v>
      </c>
      <c r="B31" s="6" t="s">
        <v>2</v>
      </c>
      <c r="C31" s="17">
        <v>4000</v>
      </c>
      <c r="D31" s="17">
        <v>4000</v>
      </c>
      <c r="E31" s="17">
        <v>4000</v>
      </c>
    </row>
    <row r="32" spans="1:6" ht="36.75" x14ac:dyDescent="0.3">
      <c r="A32" s="11" t="s">
        <v>8</v>
      </c>
      <c r="B32" s="6" t="s">
        <v>2</v>
      </c>
      <c r="C32" s="42">
        <v>1800</v>
      </c>
      <c r="D32" s="42">
        <v>1800</v>
      </c>
      <c r="E32" s="42">
        <v>1800</v>
      </c>
    </row>
    <row r="33" spans="1:5" ht="38.25" customHeight="1" x14ac:dyDescent="0.3">
      <c r="A33" s="11" t="s">
        <v>9</v>
      </c>
      <c r="B33" s="6" t="s">
        <v>2</v>
      </c>
      <c r="C33" s="42">
        <v>10239</v>
      </c>
      <c r="D33" s="49">
        <f>C33/4*3</f>
        <v>7679.25</v>
      </c>
      <c r="E33" s="49">
        <f t="shared" si="2"/>
        <v>7679.25</v>
      </c>
    </row>
    <row r="34" spans="1:5" x14ac:dyDescent="0.3">
      <c r="C34" s="16">
        <f>C33+C32+C31+C30+C29+C15</f>
        <v>247726.10715999999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"/>
  <sheetViews>
    <sheetView topLeftCell="A8" workbookViewId="0">
      <pane xSplit="2" ySplit="4" topLeftCell="C15" activePane="bottomRight" state="frozen"/>
      <selection activeCell="A8" sqref="A8"/>
      <selection pane="topRight" activeCell="C8" sqref="C8"/>
      <selection pane="bottomLeft" activeCell="A12" sqref="A12"/>
      <selection pane="bottomRight" activeCell="D17" sqref="D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47.25" customHeight="1" x14ac:dyDescent="0.3">
      <c r="A4" s="101" t="s">
        <v>60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100</v>
      </c>
      <c r="D11" s="45">
        <f>C11</f>
        <v>100</v>
      </c>
      <c r="E11" s="45">
        <f>D11</f>
        <v>100</v>
      </c>
    </row>
    <row r="12" spans="1:7" ht="25.5" x14ac:dyDescent="0.3">
      <c r="A12" s="9" t="s">
        <v>24</v>
      </c>
      <c r="B12" s="6" t="s">
        <v>2</v>
      </c>
      <c r="C12" s="17">
        <f>(C13-C32)/C11</f>
        <v>1552.9535943999999</v>
      </c>
      <c r="D12" s="17">
        <f t="shared" ref="D12:E12" si="0">(D13-D32)/D11</f>
        <v>1162.2151957999999</v>
      </c>
      <c r="E12" s="17">
        <f t="shared" si="0"/>
        <v>1162.2151957999999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155295.35944</v>
      </c>
      <c r="D13" s="42">
        <f t="shared" ref="D13:E13" si="1">D15+D29+D30+D33+D31+D32</f>
        <v>116221.51957999999</v>
      </c>
      <c r="E13" s="42">
        <f t="shared" si="1"/>
        <v>116221.51957999999</v>
      </c>
    </row>
    <row r="14" spans="1:7" x14ac:dyDescent="0.3">
      <c r="A14" s="7" t="s">
        <v>0</v>
      </c>
      <c r="B14" s="8"/>
      <c r="C14" s="17">
        <v>0</v>
      </c>
      <c r="D14" s="32">
        <f t="shared" ref="D14:E33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117363.6</v>
      </c>
      <c r="D15" s="67">
        <f t="shared" ref="D15:E15" si="3">D17+D20+D23+D26</f>
        <v>88022.7</v>
      </c>
      <c r="E15" s="67">
        <f t="shared" si="3"/>
        <v>88022.7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19" t="s">
        <v>2</v>
      </c>
      <c r="C17" s="49">
        <v>11862.1</v>
      </c>
      <c r="D17" s="49">
        <f>C17/4*3</f>
        <v>8896.5750000000007</v>
      </c>
      <c r="E17" s="49">
        <f t="shared" si="2"/>
        <v>8896.5750000000007</v>
      </c>
    </row>
    <row r="18" spans="1:6" s="21" customFormat="1" x14ac:dyDescent="0.3">
      <c r="A18" s="25" t="s">
        <v>4</v>
      </c>
      <c r="B18" s="26" t="s">
        <v>3</v>
      </c>
      <c r="C18" s="37">
        <v>4.5</v>
      </c>
      <c r="D18" s="32">
        <f t="shared" si="2"/>
        <v>4.5</v>
      </c>
      <c r="E18" s="32">
        <f t="shared" si="2"/>
        <v>4.5</v>
      </c>
      <c r="F18" s="69">
        <f>C18+C21+C24+C27</f>
        <v>48.53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219868.51851851854</v>
      </c>
      <c r="D19" s="32">
        <f t="shared" si="2"/>
        <v>219868.51851851854</v>
      </c>
      <c r="E19" s="32">
        <f t="shared" si="2"/>
        <v>219868.51851851854</v>
      </c>
    </row>
    <row r="20" spans="1:6" s="21" customFormat="1" ht="25.5" x14ac:dyDescent="0.3">
      <c r="A20" s="18" t="s">
        <v>30</v>
      </c>
      <c r="B20" s="19" t="s">
        <v>2</v>
      </c>
      <c r="C20" s="49">
        <v>71020.399999999994</v>
      </c>
      <c r="D20" s="49">
        <f>C20/4*3</f>
        <v>53265.299999999996</v>
      </c>
      <c r="E20" s="49">
        <f t="shared" si="2"/>
        <v>53265.299999999996</v>
      </c>
    </row>
    <row r="21" spans="1:6" s="21" customFormat="1" x14ac:dyDescent="0.3">
      <c r="A21" s="25" t="s">
        <v>4</v>
      </c>
      <c r="B21" s="26" t="s">
        <v>3</v>
      </c>
      <c r="C21" s="59">
        <v>20.03</v>
      </c>
      <c r="D21" s="32">
        <f t="shared" si="2"/>
        <v>20.03</v>
      </c>
      <c r="E21" s="32">
        <f t="shared" si="2"/>
        <v>20.03</v>
      </c>
    </row>
    <row r="22" spans="1:6" ht="21.95" customHeight="1" x14ac:dyDescent="0.3">
      <c r="A22" s="9" t="s">
        <v>25</v>
      </c>
      <c r="B22" s="6" t="s">
        <v>26</v>
      </c>
      <c r="C22" s="32">
        <f>C20/C21/12*1000+200</f>
        <v>295675.12065235473</v>
      </c>
      <c r="D22" s="32">
        <f t="shared" si="2"/>
        <v>295675.12065235473</v>
      </c>
      <c r="E22" s="32">
        <f t="shared" si="2"/>
        <v>295675.12065235473</v>
      </c>
    </row>
    <row r="23" spans="1:6" ht="39" x14ac:dyDescent="0.3">
      <c r="A23" s="11" t="s">
        <v>36</v>
      </c>
      <c r="B23" s="47" t="s">
        <v>2</v>
      </c>
      <c r="C23" s="49">
        <v>15837.1</v>
      </c>
      <c r="D23" s="49">
        <f>C23/4*3</f>
        <v>11877.825000000001</v>
      </c>
      <c r="E23" s="49">
        <f t="shared" si="2"/>
        <v>11877.825000000001</v>
      </c>
    </row>
    <row r="24" spans="1:6" x14ac:dyDescent="0.3">
      <c r="A24" s="9" t="s">
        <v>4</v>
      </c>
      <c r="B24" s="10" t="s">
        <v>3</v>
      </c>
      <c r="C24" s="37">
        <v>7</v>
      </c>
      <c r="D24" s="32">
        <f t="shared" si="2"/>
        <v>7</v>
      </c>
      <c r="E24" s="32">
        <f t="shared" si="2"/>
        <v>7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188536.90476190476</v>
      </c>
      <c r="D25" s="32">
        <f t="shared" si="2"/>
        <v>188536.90476190476</v>
      </c>
      <c r="E25" s="32">
        <f t="shared" si="2"/>
        <v>188536.90476190476</v>
      </c>
    </row>
    <row r="26" spans="1:6" ht="25.5" x14ac:dyDescent="0.3">
      <c r="A26" s="5" t="s">
        <v>23</v>
      </c>
      <c r="B26" s="47" t="s">
        <v>2</v>
      </c>
      <c r="C26" s="49">
        <v>18644</v>
      </c>
      <c r="D26" s="49">
        <f>C26/4*3</f>
        <v>13983</v>
      </c>
      <c r="E26" s="49">
        <f t="shared" si="2"/>
        <v>13983</v>
      </c>
    </row>
    <row r="27" spans="1:6" x14ac:dyDescent="0.3">
      <c r="A27" s="9" t="s">
        <v>4</v>
      </c>
      <c r="B27" s="10" t="s">
        <v>3</v>
      </c>
      <c r="C27" s="37">
        <v>17</v>
      </c>
      <c r="D27" s="32">
        <f t="shared" si="2"/>
        <v>17</v>
      </c>
      <c r="E27" s="32">
        <f t="shared" si="2"/>
        <v>17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91392.156862745091</v>
      </c>
      <c r="D28" s="32">
        <f t="shared" si="2"/>
        <v>91392.156862745091</v>
      </c>
      <c r="E28" s="32">
        <f t="shared" si="2"/>
        <v>91392.156862745091</v>
      </c>
    </row>
    <row r="29" spans="1:6" ht="25.5" x14ac:dyDescent="0.3">
      <c r="A29" s="5" t="s">
        <v>5</v>
      </c>
      <c r="B29" s="6" t="s">
        <v>2</v>
      </c>
      <c r="C29" s="42">
        <f>C15*11.54%</f>
        <v>13543.75944</v>
      </c>
      <c r="D29" s="42">
        <f t="shared" ref="D29:E29" si="4">D15*11.54%</f>
        <v>10157.819579999999</v>
      </c>
      <c r="E29" s="42">
        <f t="shared" si="4"/>
        <v>10157.819579999999</v>
      </c>
    </row>
    <row r="30" spans="1:6" ht="36.75" x14ac:dyDescent="0.3">
      <c r="A30" s="11" t="s">
        <v>6</v>
      </c>
      <c r="B30" s="6" t="s">
        <v>2</v>
      </c>
      <c r="C30" s="42">
        <v>9075</v>
      </c>
      <c r="D30" s="49">
        <f>C30/4*3</f>
        <v>6806.25</v>
      </c>
      <c r="E30" s="49">
        <f t="shared" si="2"/>
        <v>6806.25</v>
      </c>
    </row>
    <row r="31" spans="1:6" ht="25.5" x14ac:dyDescent="0.3">
      <c r="A31" s="11" t="s">
        <v>7</v>
      </c>
      <c r="B31" s="6" t="s">
        <v>2</v>
      </c>
      <c r="C31" s="42">
        <v>7000</v>
      </c>
      <c r="D31" s="42">
        <v>5000</v>
      </c>
      <c r="E31" s="42">
        <v>5000</v>
      </c>
    </row>
    <row r="32" spans="1:6" ht="36.75" x14ac:dyDescent="0.3">
      <c r="A32" s="11" t="s">
        <v>8</v>
      </c>
      <c r="B32" s="6" t="s">
        <v>2</v>
      </c>
      <c r="C32" s="42"/>
      <c r="D32" s="49">
        <f t="shared" ref="D32" si="5">C32/4</f>
        <v>0</v>
      </c>
      <c r="E32" s="49"/>
    </row>
    <row r="33" spans="1:5" ht="38.25" customHeight="1" x14ac:dyDescent="0.3">
      <c r="A33" s="11" t="s">
        <v>9</v>
      </c>
      <c r="B33" s="6" t="s">
        <v>2</v>
      </c>
      <c r="C33" s="54">
        <v>8313</v>
      </c>
      <c r="D33" s="49">
        <f>C33/4*3</f>
        <v>6234.75</v>
      </c>
      <c r="E33" s="49">
        <f t="shared" si="2"/>
        <v>6234.75</v>
      </c>
    </row>
    <row r="34" spans="1:5" x14ac:dyDescent="0.3">
      <c r="C34" s="16">
        <f>C33+C32+C31+C30+C29+C15</f>
        <v>155295.35944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topLeftCell="A9" workbookViewId="0">
      <pane xSplit="2" ySplit="3" topLeftCell="C14" activePane="bottomRight" state="frozen"/>
      <selection activeCell="A9" sqref="A9"/>
      <selection pane="topRight" activeCell="C9" sqref="C9"/>
      <selection pane="bottomLeft" activeCell="A12" sqref="A12"/>
      <selection pane="bottomRight" activeCell="C24" sqref="C2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6" customWidth="1"/>
    <col min="5" max="5" width="12" style="38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51" customHeight="1" x14ac:dyDescent="0.3">
      <c r="A4" s="101" t="s">
        <v>59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56" t="s">
        <v>19</v>
      </c>
      <c r="D10" s="56" t="s">
        <v>20</v>
      </c>
      <c r="E10" s="57" t="s">
        <v>14</v>
      </c>
    </row>
    <row r="11" spans="1:7" x14ac:dyDescent="0.3">
      <c r="A11" s="5" t="s">
        <v>21</v>
      </c>
      <c r="B11" s="6" t="s">
        <v>10</v>
      </c>
      <c r="C11" s="45">
        <v>84</v>
      </c>
      <c r="D11" s="45">
        <f>C11</f>
        <v>84</v>
      </c>
      <c r="E11" s="45">
        <f>D11</f>
        <v>84</v>
      </c>
    </row>
    <row r="12" spans="1:7" ht="25.5" x14ac:dyDescent="0.3">
      <c r="A12" s="9" t="s">
        <v>24</v>
      </c>
      <c r="B12" s="6" t="s">
        <v>2</v>
      </c>
      <c r="C12" s="17">
        <f>(C13-C32)/C11</f>
        <v>2466.502442619048</v>
      </c>
      <c r="D12" s="17">
        <f t="shared" ref="D12:E12" si="0">(D13-D32)/D11</f>
        <v>1849.8768319642861</v>
      </c>
      <c r="E12" s="17">
        <f t="shared" si="0"/>
        <v>1849.8768319642861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209102.20518000002</v>
      </c>
      <c r="D13" s="42">
        <f t="shared" ref="D13:E13" si="1">D15+D29+D30+D33+D31+D32</f>
        <v>157305.65388500004</v>
      </c>
      <c r="E13" s="42">
        <f t="shared" si="1"/>
        <v>157305.65388500004</v>
      </c>
    </row>
    <row r="14" spans="1:7" x14ac:dyDescent="0.3">
      <c r="A14" s="7" t="s">
        <v>0</v>
      </c>
      <c r="B14" s="8"/>
      <c r="C14" s="17">
        <v>0</v>
      </c>
      <c r="D14" s="32">
        <f t="shared" ref="D14:E33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162586.70000000001</v>
      </c>
      <c r="D15" s="67">
        <f t="shared" ref="D15:E15" si="3">D17+D20+D23+D26</f>
        <v>121940.02500000002</v>
      </c>
      <c r="E15" s="67">
        <f t="shared" si="3"/>
        <v>121940.02500000002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7" s="21" customFormat="1" ht="25.5" x14ac:dyDescent="0.3">
      <c r="A17" s="18" t="s">
        <v>29</v>
      </c>
      <c r="B17" s="19" t="s">
        <v>2</v>
      </c>
      <c r="C17" s="49">
        <v>14342.3</v>
      </c>
      <c r="D17" s="49">
        <f>C17/4*3</f>
        <v>10756.724999999999</v>
      </c>
      <c r="E17" s="49">
        <f t="shared" si="2"/>
        <v>10756.724999999999</v>
      </c>
    </row>
    <row r="18" spans="1:7" s="21" customFormat="1" x14ac:dyDescent="0.3">
      <c r="A18" s="25" t="s">
        <v>4</v>
      </c>
      <c r="B18" s="26" t="s">
        <v>3</v>
      </c>
      <c r="C18" s="37">
        <v>5</v>
      </c>
      <c r="D18" s="32">
        <f t="shared" si="2"/>
        <v>5</v>
      </c>
      <c r="E18" s="32">
        <f t="shared" si="2"/>
        <v>5</v>
      </c>
      <c r="F18" s="69">
        <f>C18+C21+C24+C27</f>
        <v>59.47</v>
      </c>
    </row>
    <row r="19" spans="1:7" s="21" customFormat="1" ht="21.95" customHeight="1" x14ac:dyDescent="0.3">
      <c r="A19" s="25" t="s">
        <v>25</v>
      </c>
      <c r="B19" s="19" t="s">
        <v>26</v>
      </c>
      <c r="C19" s="32">
        <f>C17/C18/12*1000+200</f>
        <v>239238.33333333331</v>
      </c>
      <c r="D19" s="32">
        <f t="shared" si="2"/>
        <v>239238.33333333331</v>
      </c>
      <c r="E19" s="32">
        <f t="shared" si="2"/>
        <v>239238.33333333331</v>
      </c>
    </row>
    <row r="20" spans="1:7" s="21" customFormat="1" ht="25.5" x14ac:dyDescent="0.3">
      <c r="A20" s="18" t="s">
        <v>30</v>
      </c>
      <c r="B20" s="19" t="s">
        <v>2</v>
      </c>
      <c r="C20" s="49">
        <v>115810.1</v>
      </c>
      <c r="D20" s="49">
        <f>C20/4*3</f>
        <v>86857.575000000012</v>
      </c>
      <c r="E20" s="49">
        <f t="shared" si="2"/>
        <v>86857.575000000012</v>
      </c>
    </row>
    <row r="21" spans="1:7" x14ac:dyDescent="0.3">
      <c r="A21" s="9" t="s">
        <v>4</v>
      </c>
      <c r="B21" s="10" t="s">
        <v>3</v>
      </c>
      <c r="C21" s="59">
        <v>30.97</v>
      </c>
      <c r="D21" s="32">
        <f t="shared" si="2"/>
        <v>30.97</v>
      </c>
      <c r="E21" s="32">
        <f t="shared" si="2"/>
        <v>30.97</v>
      </c>
    </row>
    <row r="22" spans="1:7" ht="21.95" customHeight="1" x14ac:dyDescent="0.3">
      <c r="A22" s="9" t="s">
        <v>25</v>
      </c>
      <c r="B22" s="6" t="s">
        <v>26</v>
      </c>
      <c r="C22" s="32">
        <f>C20/12/C21*1000</f>
        <v>311619.03993111616</v>
      </c>
      <c r="D22" s="32">
        <f t="shared" si="2"/>
        <v>311619.03993111616</v>
      </c>
      <c r="E22" s="32">
        <f t="shared" si="2"/>
        <v>311619.03993111616</v>
      </c>
    </row>
    <row r="23" spans="1:7" ht="39" x14ac:dyDescent="0.3">
      <c r="A23" s="11" t="s">
        <v>36</v>
      </c>
      <c r="B23" s="6" t="s">
        <v>2</v>
      </c>
      <c r="C23" s="49">
        <v>13387.3</v>
      </c>
      <c r="D23" s="49">
        <f>C23/4*3</f>
        <v>10040.474999999999</v>
      </c>
      <c r="E23" s="49">
        <f t="shared" si="2"/>
        <v>10040.474999999999</v>
      </c>
    </row>
    <row r="24" spans="1:7" x14ac:dyDescent="0.3">
      <c r="A24" s="9" t="s">
        <v>4</v>
      </c>
      <c r="B24" s="10" t="s">
        <v>3</v>
      </c>
      <c r="C24" s="37">
        <v>6</v>
      </c>
      <c r="D24" s="32">
        <f t="shared" si="2"/>
        <v>6</v>
      </c>
      <c r="E24" s="32">
        <f t="shared" si="2"/>
        <v>6</v>
      </c>
    </row>
    <row r="25" spans="1:7" ht="21.95" customHeight="1" x14ac:dyDescent="0.3">
      <c r="A25" s="9" t="s">
        <v>25</v>
      </c>
      <c r="B25" s="6" t="s">
        <v>26</v>
      </c>
      <c r="C25" s="32">
        <f>C23/C24/12*1000</f>
        <v>185934.72222222225</v>
      </c>
      <c r="D25" s="32">
        <f t="shared" si="2"/>
        <v>185934.72222222225</v>
      </c>
      <c r="E25" s="32">
        <f t="shared" si="2"/>
        <v>185934.72222222225</v>
      </c>
    </row>
    <row r="26" spans="1:7" ht="25.5" x14ac:dyDescent="0.3">
      <c r="A26" s="5" t="s">
        <v>23</v>
      </c>
      <c r="B26" s="47" t="s">
        <v>2</v>
      </c>
      <c r="C26" s="49">
        <v>19047</v>
      </c>
      <c r="D26" s="49">
        <f>C26/4*3</f>
        <v>14285.25</v>
      </c>
      <c r="E26" s="49">
        <f t="shared" si="2"/>
        <v>14285.25</v>
      </c>
    </row>
    <row r="27" spans="1:7" x14ac:dyDescent="0.3">
      <c r="A27" s="9" t="s">
        <v>4</v>
      </c>
      <c r="B27" s="10" t="s">
        <v>3</v>
      </c>
      <c r="C27" s="37">
        <v>17.5</v>
      </c>
      <c r="D27" s="32">
        <f t="shared" si="2"/>
        <v>17.5</v>
      </c>
      <c r="E27" s="32">
        <f t="shared" si="2"/>
        <v>17.5</v>
      </c>
    </row>
    <row r="28" spans="1:7" ht="21.95" customHeight="1" x14ac:dyDescent="0.3">
      <c r="A28" s="9" t="s">
        <v>25</v>
      </c>
      <c r="B28" s="6" t="s">
        <v>26</v>
      </c>
      <c r="C28" s="32">
        <f>C26/12/C27*1000</f>
        <v>90700</v>
      </c>
      <c r="D28" s="32">
        <f t="shared" si="2"/>
        <v>90700</v>
      </c>
      <c r="E28" s="32">
        <f t="shared" si="2"/>
        <v>90700</v>
      </c>
    </row>
    <row r="29" spans="1:7" ht="25.5" x14ac:dyDescent="0.3">
      <c r="A29" s="5" t="s">
        <v>5</v>
      </c>
      <c r="B29" s="6" t="s">
        <v>2</v>
      </c>
      <c r="C29" s="42">
        <f>C15*11.54%</f>
        <v>18762.50518</v>
      </c>
      <c r="D29" s="42">
        <f t="shared" ref="D29:E29" si="4">D15*11.54%</f>
        <v>14071.878885000002</v>
      </c>
      <c r="E29" s="42">
        <f t="shared" si="4"/>
        <v>14071.878885000002</v>
      </c>
      <c r="G29" s="2" t="s">
        <v>32</v>
      </c>
    </row>
    <row r="30" spans="1:7" ht="36.75" x14ac:dyDescent="0.3">
      <c r="A30" s="11" t="s">
        <v>6</v>
      </c>
      <c r="B30" s="6" t="s">
        <v>2</v>
      </c>
      <c r="C30" s="42">
        <v>9331</v>
      </c>
      <c r="D30" s="49">
        <f>C30/4*3</f>
        <v>6998.25</v>
      </c>
      <c r="E30" s="49">
        <f t="shared" si="2"/>
        <v>6998.25</v>
      </c>
    </row>
    <row r="31" spans="1:7" ht="25.5" x14ac:dyDescent="0.3">
      <c r="A31" s="11" t="s">
        <v>7</v>
      </c>
      <c r="B31" s="6" t="s">
        <v>2</v>
      </c>
      <c r="C31" s="17">
        <v>8000</v>
      </c>
      <c r="D31" s="17">
        <v>6000</v>
      </c>
      <c r="E31" s="17">
        <v>6000</v>
      </c>
    </row>
    <row r="32" spans="1:7" ht="36.75" x14ac:dyDescent="0.3">
      <c r="A32" s="11" t="s">
        <v>8</v>
      </c>
      <c r="B32" s="6" t="s">
        <v>2</v>
      </c>
      <c r="C32" s="42">
        <v>1916</v>
      </c>
      <c r="D32" s="42">
        <v>1916</v>
      </c>
      <c r="E32" s="42">
        <v>1916</v>
      </c>
    </row>
    <row r="33" spans="1:6" ht="38.25" customHeight="1" x14ac:dyDescent="0.3">
      <c r="A33" s="11" t="s">
        <v>9</v>
      </c>
      <c r="B33" s="6" t="s">
        <v>2</v>
      </c>
      <c r="C33" s="42">
        <v>8506</v>
      </c>
      <c r="D33" s="49">
        <f>C33/4*3</f>
        <v>6379.5</v>
      </c>
      <c r="E33" s="49">
        <f t="shared" si="2"/>
        <v>6379.5</v>
      </c>
      <c r="F33" s="2">
        <v>0</v>
      </c>
    </row>
    <row r="34" spans="1:6" x14ac:dyDescent="0.3">
      <c r="C34" s="16">
        <f>C33+C32+C31+C30+C29+C15</f>
        <v>209102.20518000002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G34"/>
  <sheetViews>
    <sheetView topLeftCell="A9" workbookViewId="0">
      <pane xSplit="2" ySplit="3" topLeftCell="C12" activePane="bottomRight" state="frozen"/>
      <selection activeCell="A9" sqref="A9"/>
      <selection pane="topRight" activeCell="C9" sqref="C9"/>
      <selection pane="bottomLeft" activeCell="A12" sqref="A12"/>
      <selection pane="bottomRight" activeCell="D18" sqref="D1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5" t="s">
        <v>15</v>
      </c>
      <c r="B1" s="95"/>
      <c r="C1" s="95"/>
      <c r="D1" s="95"/>
      <c r="E1" s="95"/>
    </row>
    <row r="2" spans="1:7" x14ac:dyDescent="0.3">
      <c r="A2" s="95" t="s">
        <v>67</v>
      </c>
      <c r="B2" s="95"/>
      <c r="C2" s="95"/>
      <c r="D2" s="95"/>
      <c r="E2" s="95"/>
    </row>
    <row r="3" spans="1:7" x14ac:dyDescent="0.3">
      <c r="A3" s="1"/>
    </row>
    <row r="4" spans="1:7" ht="52.5" customHeight="1" x14ac:dyDescent="0.3">
      <c r="A4" s="101" t="s">
        <v>57</v>
      </c>
      <c r="B4" s="101"/>
      <c r="C4" s="101"/>
      <c r="D4" s="101"/>
      <c r="E4" s="101"/>
    </row>
    <row r="5" spans="1:7" ht="15.75" customHeight="1" x14ac:dyDescent="0.3">
      <c r="A5" s="97" t="s">
        <v>16</v>
      </c>
      <c r="B5" s="97"/>
      <c r="C5" s="97"/>
      <c r="D5" s="97"/>
      <c r="E5" s="97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8" t="s">
        <v>27</v>
      </c>
      <c r="B9" s="99" t="s">
        <v>18</v>
      </c>
      <c r="C9" s="100" t="s">
        <v>68</v>
      </c>
      <c r="D9" s="100"/>
      <c r="E9" s="100"/>
    </row>
    <row r="10" spans="1:7" ht="40.5" x14ac:dyDescent="0.3">
      <c r="A10" s="98"/>
      <c r="B10" s="99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72</v>
      </c>
      <c r="D11" s="45">
        <f>C11</f>
        <v>72</v>
      </c>
      <c r="E11" s="45">
        <f>D11</f>
        <v>72</v>
      </c>
    </row>
    <row r="12" spans="1:7" ht="25.5" x14ac:dyDescent="0.3">
      <c r="A12" s="9" t="s">
        <v>24</v>
      </c>
      <c r="B12" s="6" t="s">
        <v>2</v>
      </c>
      <c r="C12" s="17">
        <f>(C13-C32)/C11</f>
        <v>2110.9763291666668</v>
      </c>
      <c r="D12" s="17">
        <f t="shared" ref="D12:E12" si="0">(D13-D32)/D11</f>
        <v>1583.2322468749999</v>
      </c>
      <c r="E12" s="17">
        <f t="shared" si="0"/>
        <v>1583.2322468749999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153906.29570000002</v>
      </c>
      <c r="D13" s="42">
        <f t="shared" ref="D13:E13" si="1">D15+D29+D30+D33+D31+D32</f>
        <v>115908.721775</v>
      </c>
      <c r="E13" s="42">
        <f t="shared" si="1"/>
        <v>115908.721775</v>
      </c>
    </row>
    <row r="14" spans="1:7" x14ac:dyDescent="0.3">
      <c r="A14" s="7" t="s">
        <v>0</v>
      </c>
      <c r="B14" s="8"/>
      <c r="C14" s="17">
        <v>0</v>
      </c>
      <c r="D14" s="32">
        <f t="shared" ref="D14:E33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112970.5</v>
      </c>
      <c r="D15" s="67">
        <f t="shared" ref="D15:E15" si="3">D17+D20+D23+D26</f>
        <v>84727.875</v>
      </c>
      <c r="E15" s="67">
        <f t="shared" si="3"/>
        <v>84727.875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14080.7</v>
      </c>
      <c r="D17" s="49">
        <f>C17/4*3</f>
        <v>10560.525000000001</v>
      </c>
      <c r="E17" s="49">
        <f t="shared" si="2"/>
        <v>10560.525000000001</v>
      </c>
    </row>
    <row r="18" spans="1:6" s="21" customFormat="1" x14ac:dyDescent="0.3">
      <c r="A18" s="25" t="s">
        <v>4</v>
      </c>
      <c r="B18" s="26" t="s">
        <v>3</v>
      </c>
      <c r="C18" s="37">
        <v>5.5</v>
      </c>
      <c r="D18" s="32">
        <f t="shared" si="2"/>
        <v>5.5</v>
      </c>
      <c r="E18" s="32">
        <f t="shared" si="2"/>
        <v>5.5</v>
      </c>
      <c r="F18" s="69">
        <f>C18+C21+C24+C27</f>
        <v>46.16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213543.93939393942</v>
      </c>
      <c r="D19" s="32">
        <f t="shared" si="2"/>
        <v>213543.93939393942</v>
      </c>
      <c r="E19" s="32">
        <f t="shared" si="2"/>
        <v>213543.93939393942</v>
      </c>
    </row>
    <row r="20" spans="1:6" s="21" customFormat="1" ht="25.5" x14ac:dyDescent="0.3">
      <c r="A20" s="18" t="s">
        <v>30</v>
      </c>
      <c r="B20" s="48" t="s">
        <v>2</v>
      </c>
      <c r="C20" s="49">
        <v>71088.5</v>
      </c>
      <c r="D20" s="49">
        <f>C20/4*3</f>
        <v>53316.375</v>
      </c>
      <c r="E20" s="49">
        <f t="shared" ref="E20" si="4">D20</f>
        <v>53316.375</v>
      </c>
    </row>
    <row r="21" spans="1:6" s="21" customFormat="1" x14ac:dyDescent="0.3">
      <c r="A21" s="25" t="s">
        <v>4</v>
      </c>
      <c r="B21" s="26" t="s">
        <v>3</v>
      </c>
      <c r="C21" s="59">
        <v>19.91</v>
      </c>
      <c r="D21" s="32">
        <f t="shared" si="2"/>
        <v>19.91</v>
      </c>
      <c r="E21" s="32">
        <f t="shared" si="2"/>
        <v>19.91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297541.01791394613</v>
      </c>
      <c r="D22" s="32">
        <f t="shared" si="2"/>
        <v>297541.01791394613</v>
      </c>
      <c r="E22" s="32">
        <f t="shared" si="2"/>
        <v>297541.01791394613</v>
      </c>
    </row>
    <row r="23" spans="1:6" ht="39" x14ac:dyDescent="0.3">
      <c r="A23" s="11" t="s">
        <v>36</v>
      </c>
      <c r="B23" s="47" t="s">
        <v>2</v>
      </c>
      <c r="C23" s="49">
        <v>9957.7000000000007</v>
      </c>
      <c r="D23" s="49">
        <f>C23/4*3</f>
        <v>7468.2750000000005</v>
      </c>
      <c r="E23" s="49">
        <f t="shared" si="2"/>
        <v>7468.2750000000005</v>
      </c>
    </row>
    <row r="24" spans="1:6" x14ac:dyDescent="0.3">
      <c r="A24" s="9" t="s">
        <v>4</v>
      </c>
      <c r="B24" s="10" t="s">
        <v>3</v>
      </c>
      <c r="C24" s="37">
        <v>4.5</v>
      </c>
      <c r="D24" s="32">
        <f t="shared" si="2"/>
        <v>4.5</v>
      </c>
      <c r="E24" s="32">
        <f t="shared" si="2"/>
        <v>4.5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184401.85185185188</v>
      </c>
      <c r="D25" s="32">
        <f t="shared" si="2"/>
        <v>184401.85185185188</v>
      </c>
      <c r="E25" s="32">
        <f t="shared" si="2"/>
        <v>184401.85185185188</v>
      </c>
    </row>
    <row r="26" spans="1:6" ht="25.5" x14ac:dyDescent="0.3">
      <c r="A26" s="5" t="s">
        <v>23</v>
      </c>
      <c r="B26" s="47" t="s">
        <v>2</v>
      </c>
      <c r="C26" s="49">
        <v>17843.599999999999</v>
      </c>
      <c r="D26" s="49">
        <f>C26/4*3</f>
        <v>13382.699999999999</v>
      </c>
      <c r="E26" s="49">
        <f t="shared" si="2"/>
        <v>13382.699999999999</v>
      </c>
    </row>
    <row r="27" spans="1:6" x14ac:dyDescent="0.3">
      <c r="A27" s="9" t="s">
        <v>4</v>
      </c>
      <c r="B27" s="10" t="s">
        <v>3</v>
      </c>
      <c r="C27" s="59">
        <v>16.25</v>
      </c>
      <c r="D27" s="32">
        <f t="shared" si="2"/>
        <v>16.25</v>
      </c>
      <c r="E27" s="32">
        <f t="shared" si="2"/>
        <v>16.25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91505.641025641016</v>
      </c>
      <c r="D28" s="32">
        <f t="shared" si="2"/>
        <v>91505.641025641016</v>
      </c>
      <c r="E28" s="32">
        <f t="shared" si="2"/>
        <v>91505.641025641016</v>
      </c>
    </row>
    <row r="29" spans="1:6" ht="25.5" x14ac:dyDescent="0.3">
      <c r="A29" s="5" t="s">
        <v>5</v>
      </c>
      <c r="B29" s="6" t="s">
        <v>2</v>
      </c>
      <c r="C29" s="42">
        <f>C15*11.54%</f>
        <v>13036.795699999999</v>
      </c>
      <c r="D29" s="42">
        <f t="shared" ref="D29:E29" si="5">D15*11.54%</f>
        <v>9777.5967749999982</v>
      </c>
      <c r="E29" s="42">
        <f t="shared" si="5"/>
        <v>9777.5967749999982</v>
      </c>
    </row>
    <row r="30" spans="1:6" ht="36.75" x14ac:dyDescent="0.3">
      <c r="A30" s="11" t="s">
        <v>6</v>
      </c>
      <c r="B30" s="6" t="s">
        <v>2</v>
      </c>
      <c r="C30" s="42">
        <v>9067</v>
      </c>
      <c r="D30" s="49">
        <f>C30/4*3</f>
        <v>6800.25</v>
      </c>
      <c r="E30" s="49">
        <f t="shared" si="2"/>
        <v>6800.25</v>
      </c>
      <c r="F30" s="2">
        <f ca="1">+B30:F30:F32</f>
        <v>0</v>
      </c>
    </row>
    <row r="31" spans="1:6" ht="25.5" x14ac:dyDescent="0.3">
      <c r="A31" s="11" t="s">
        <v>7</v>
      </c>
      <c r="B31" s="6" t="s">
        <v>2</v>
      </c>
      <c r="C31" s="17">
        <v>8000</v>
      </c>
      <c r="D31" s="17">
        <v>6000</v>
      </c>
      <c r="E31" s="17">
        <v>6000</v>
      </c>
    </row>
    <row r="32" spans="1:6" ht="36.75" x14ac:dyDescent="0.3">
      <c r="A32" s="11" t="s">
        <v>8</v>
      </c>
      <c r="B32" s="6" t="s">
        <v>2</v>
      </c>
      <c r="C32" s="42">
        <v>1916</v>
      </c>
      <c r="D32" s="42">
        <v>1916</v>
      </c>
      <c r="E32" s="42">
        <v>1916</v>
      </c>
    </row>
    <row r="33" spans="1:5" ht="38.25" customHeight="1" x14ac:dyDescent="0.3">
      <c r="A33" s="11" t="s">
        <v>9</v>
      </c>
      <c r="B33" s="6" t="s">
        <v>2</v>
      </c>
      <c r="C33" s="42">
        <v>8916</v>
      </c>
      <c r="D33" s="49">
        <f>C33/4*3</f>
        <v>6687</v>
      </c>
      <c r="E33" s="49">
        <f t="shared" si="2"/>
        <v>6687</v>
      </c>
    </row>
    <row r="34" spans="1:5" x14ac:dyDescent="0.3">
      <c r="C34" s="16">
        <f>C33+C32+C31+C30+C29+C15</f>
        <v>153906.29570000002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СВОД 2024 ГОД</vt:lpstr>
      <vt:lpstr>СШ №1</vt:lpstr>
      <vt:lpstr>СШ №2</vt:lpstr>
      <vt:lpstr>УЛЬГИ</vt:lpstr>
      <vt:lpstr>Макинская СШ</vt:lpstr>
      <vt:lpstr>АндыкожаСШ</vt:lpstr>
      <vt:lpstr>Ангал СШ</vt:lpstr>
      <vt:lpstr>Тасшалк СШ</vt:lpstr>
      <vt:lpstr>Саулинская СШ</vt:lpstr>
      <vt:lpstr>Кудку агашСШ</vt:lpstr>
      <vt:lpstr>Енбекшильдерская СШ</vt:lpstr>
      <vt:lpstr>Буландинская СШ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  <vt:lpstr>УПК</vt:lpstr>
      <vt:lpstr>УПК 23Г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2024-10-22T05:24:38Z</dcterms:modified>
</cp:coreProperties>
</file>